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VStudena\AppData\Local\Microsoft\Windows\INetCache\Content.Outlook\XG2S7M2A\"/>
    </mc:Choice>
  </mc:AlternateContent>
  <xr:revisionPtr revIDLastSave="0" documentId="13_ncr:1_{EBCCD3FA-8009-4D05-B53E-6239B7B85008}" xr6:coauthVersionLast="45" xr6:coauthVersionMax="45" xr10:uidLastSave="{00000000-0000-0000-0000-000000000000}"/>
  <bookViews>
    <workbookView xWindow="13455" yWindow="225" windowWidth="12495" windowHeight="15255" tabRatio="962" firstSheet="2" activeTab="2" xr2:uid="{00000000-000D-0000-FFFF-FFFF00000000}"/>
  </bookViews>
  <sheets>
    <sheet name="Tiš V (2)" sheetId="94" state="hidden" r:id="rId1"/>
    <sheet name="Tiš S (2)" sheetId="95" state="hidden" r:id="rId2"/>
    <sheet name="Tiš V ke schválení" sheetId="127" r:id="rId3"/>
    <sheet name="Tiš S ke schválení" sheetId="128" r:id="rId4"/>
    <sheet name="Tiš V 31.8.2016 (2)" sheetId="96" state="hidden" r:id="rId5"/>
    <sheet name="Tiš S 31.8.2016 (2)" sheetId="97" state="hidden" r:id="rId6"/>
    <sheet name="nové obce kanalizace" sheetId="85" state="hidden" r:id="rId7"/>
    <sheet name="Tiš V analýza" sheetId="88" state="hidden" r:id="rId8"/>
    <sheet name="Tiš S analýza" sheetId="89" state="hidden" r:id="rId9"/>
    <sheet name="Tiš V výhled" sheetId="90" state="hidden" r:id="rId10"/>
    <sheet name="Tiš S výhled" sheetId="91" state="hidden" r:id="rId11"/>
  </sheets>
  <externalReferences>
    <externalReference r:id="rId12"/>
  </externalReferences>
  <definedNames>
    <definedName name="a" localSheetId="1">'Tiš S (2)'!a</definedName>
    <definedName name="a" localSheetId="5">'Tiš S 31.8.2016 (2)'!a</definedName>
    <definedName name="a" localSheetId="8">'Tiš S analýza'!a</definedName>
    <definedName name="a" localSheetId="3">'Tiš S ke schválení'!a</definedName>
    <definedName name="a" localSheetId="10">'Tiš S výhled'!a</definedName>
    <definedName name="a" localSheetId="0">'Tiš V (2)'!a</definedName>
    <definedName name="a" localSheetId="4">'Tiš V 31.8.2016 (2)'!a</definedName>
    <definedName name="a" localSheetId="7">'Tiš V analýza'!a</definedName>
    <definedName name="a" localSheetId="2">'Tiš V ke schválení'!a</definedName>
    <definedName name="a" localSheetId="9">'Tiš V výhled'!a</definedName>
    <definedName name="a">[0]!a</definedName>
    <definedName name="b" localSheetId="1">'Tiš S (2)'!b</definedName>
    <definedName name="b" localSheetId="5">'Tiš S 31.8.2016 (2)'!b</definedName>
    <definedName name="b" localSheetId="8">'Tiš S analýza'!b</definedName>
    <definedName name="b" localSheetId="3">'Tiš S ke schválení'!b</definedName>
    <definedName name="b" localSheetId="10">'Tiš S výhled'!b</definedName>
    <definedName name="b" localSheetId="0">'Tiš V (2)'!b</definedName>
    <definedName name="b" localSheetId="4">'Tiš V 31.8.2016 (2)'!b</definedName>
    <definedName name="b" localSheetId="7">'Tiš V analýza'!b</definedName>
    <definedName name="b" localSheetId="2">'Tiš V ke schválení'!b</definedName>
    <definedName name="b" localSheetId="9">'Tiš V výhled'!b</definedName>
    <definedName name="b">[0]!b</definedName>
    <definedName name="l" localSheetId="1">'Tiš S (2)'!l</definedName>
    <definedName name="l" localSheetId="5">'Tiš S 31.8.2016 (2)'!l</definedName>
    <definedName name="l" localSheetId="8">'Tiš S analýza'!l</definedName>
    <definedName name="l" localSheetId="3">'Tiš S ke schválení'!l</definedName>
    <definedName name="l" localSheetId="10">'Tiš S výhled'!l</definedName>
    <definedName name="l" localSheetId="0">'Tiš V (2)'!l</definedName>
    <definedName name="l" localSheetId="4">'Tiš V 31.8.2016 (2)'!l</definedName>
    <definedName name="l" localSheetId="7">'Tiš V analýza'!l</definedName>
    <definedName name="l" localSheetId="2">'Tiš V ke schválení'!l</definedName>
    <definedName name="l" localSheetId="9">'Tiš V výhled'!l</definedName>
    <definedName name="l">[0]!l</definedName>
    <definedName name="opm">'[1]Spolecne vstupy'!$C$15</definedName>
    <definedName name="zzbutt2" localSheetId="1">'Tiš S (2)'!zzbutt2</definedName>
    <definedName name="zzbutt2" localSheetId="5">'Tiš S 31.8.2016 (2)'!zzbutt2</definedName>
    <definedName name="zzbutt2" localSheetId="8">'Tiš S analýza'!zzbutt2</definedName>
    <definedName name="zzbutt2" localSheetId="3">'Tiš S ke schválení'!zzbutt2</definedName>
    <definedName name="zzbutt2" localSheetId="10">'Tiš S výhled'!zzbutt2</definedName>
    <definedName name="zzbutt2" localSheetId="0">'Tiš V (2)'!zzbutt2</definedName>
    <definedName name="zzbutt2" localSheetId="4">'Tiš V 31.8.2016 (2)'!zzbutt2</definedName>
    <definedName name="zzbutt2" localSheetId="7">'Tiš V analýza'!zzbutt2</definedName>
    <definedName name="zzbutt2" localSheetId="2">'Tiš V ke schválení'!zzbutt2</definedName>
    <definedName name="zzbutt2" localSheetId="9">'Tiš V výhled'!zzbutt2</definedName>
    <definedName name="zzbutt2">[0]!zzbutt2</definedName>
    <definedName name="zzbutt3" localSheetId="1">'Tiš S (2)'!zzbutt3</definedName>
    <definedName name="zzbutt3" localSheetId="5">'Tiš S 31.8.2016 (2)'!zzbutt3</definedName>
    <definedName name="zzbutt3" localSheetId="8">'Tiš S analýza'!zzbutt3</definedName>
    <definedName name="zzbutt3" localSheetId="3">'Tiš S ke schválení'!zzbutt3</definedName>
    <definedName name="zzbutt3" localSheetId="10">'Tiš S výhled'!zzbutt3</definedName>
    <definedName name="zzbutt3" localSheetId="0">'Tiš V (2)'!zzbutt3</definedName>
    <definedName name="zzbutt3" localSheetId="4">'Tiš V 31.8.2016 (2)'!zzbutt3</definedName>
    <definedName name="zzbutt3" localSheetId="7">'Tiš V analýza'!zzbutt3</definedName>
    <definedName name="zzbutt3" localSheetId="2">'Tiš V ke schválení'!zzbutt3</definedName>
    <definedName name="zzbutt3" localSheetId="9">'Tiš V výhled'!zzbutt3</definedName>
    <definedName name="zzbutt3">[0]!zzbutt3</definedName>
  </definedNames>
  <calcPr calcId="181029"/>
</workbook>
</file>

<file path=xl/calcChain.xml><?xml version="1.0" encoding="utf-8"?>
<calcChain xmlns="http://schemas.openxmlformats.org/spreadsheetml/2006/main">
  <c r="E33" i="97" l="1"/>
  <c r="F33" i="97"/>
  <c r="E32" i="97"/>
  <c r="F32" i="97"/>
  <c r="H33" i="97" l="1"/>
  <c r="H32" i="97"/>
  <c r="H31" i="97" l="1"/>
  <c r="H30" i="97"/>
  <c r="H29" i="97"/>
  <c r="H28" i="97"/>
  <c r="H27" i="97"/>
  <c r="H26" i="97"/>
  <c r="H25" i="97"/>
  <c r="H24" i="97"/>
  <c r="H23" i="97"/>
  <c r="H22" i="97"/>
  <c r="H21" i="97"/>
  <c r="H20" i="97"/>
  <c r="H19" i="97"/>
  <c r="H18" i="97"/>
  <c r="H17" i="97"/>
  <c r="H16" i="97"/>
  <c r="H15" i="97"/>
  <c r="H14" i="97"/>
  <c r="H13" i="97"/>
  <c r="H12" i="97"/>
  <c r="H11" i="97"/>
  <c r="H10" i="97"/>
  <c r="H9" i="97"/>
  <c r="H8" i="97"/>
  <c r="H7" i="97"/>
  <c r="H6" i="97"/>
  <c r="H5" i="97"/>
  <c r="H4" i="97"/>
  <c r="G30" i="96"/>
  <c r="G29" i="96"/>
  <c r="G28" i="96"/>
  <c r="G27" i="96"/>
  <c r="G26" i="96"/>
  <c r="G25" i="96"/>
  <c r="G24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G8" i="96"/>
  <c r="G7" i="96"/>
  <c r="G6" i="96"/>
  <c r="G5" i="96"/>
  <c r="G4" i="96"/>
  <c r="Z8" i="94"/>
  <c r="Z7" i="94" s="1"/>
  <c r="AB33" i="95"/>
  <c r="V32" i="95"/>
  <c r="T32" i="95"/>
  <c r="R32" i="95"/>
  <c r="AB31" i="95"/>
  <c r="Z30" i="95"/>
  <c r="Y30" i="95"/>
  <c r="X30" i="95"/>
  <c r="AB29" i="95"/>
  <c r="AB28" i="95"/>
  <c r="AB27" i="95"/>
  <c r="AB25" i="95"/>
  <c r="AB24" i="95"/>
  <c r="AB23" i="95"/>
  <c r="AB21" i="95"/>
  <c r="AB20" i="95"/>
  <c r="AB19" i="95"/>
  <c r="AB18" i="95"/>
  <c r="AB17" i="95"/>
  <c r="X16" i="95"/>
  <c r="AB16" i="95" s="1"/>
  <c r="AB15" i="95"/>
  <c r="X14" i="95"/>
  <c r="AB13" i="95"/>
  <c r="AB12" i="95"/>
  <c r="X11" i="95"/>
  <c r="AB11" i="95" s="1"/>
  <c r="X10" i="95"/>
  <c r="AB10" i="95" s="1"/>
  <c r="AB9" i="95"/>
  <c r="Z8" i="95"/>
  <c r="Y8" i="95"/>
  <c r="Y22" i="95" s="1"/>
  <c r="N8" i="95"/>
  <c r="N22" i="95" s="1"/>
  <c r="N32" i="95" s="1"/>
  <c r="AB7" i="95"/>
  <c r="AB6" i="95"/>
  <c r="AB5" i="95"/>
  <c r="X4" i="95"/>
  <c r="Z4" i="95" s="1"/>
  <c r="V31" i="94"/>
  <c r="T31" i="94"/>
  <c r="R31" i="94"/>
  <c r="AB30" i="94"/>
  <c r="Z29" i="94"/>
  <c r="Y29" i="94"/>
  <c r="X29" i="94"/>
  <c r="N29" i="94"/>
  <c r="AB28" i="94"/>
  <c r="AB27" i="94"/>
  <c r="AB26" i="94"/>
  <c r="AB24" i="94"/>
  <c r="AB23" i="94"/>
  <c r="AB22" i="94"/>
  <c r="C22" i="94"/>
  <c r="E21" i="94"/>
  <c r="E25" i="94" s="1"/>
  <c r="D21" i="94"/>
  <c r="D25" i="94" s="1"/>
  <c r="AB20" i="94"/>
  <c r="C20" i="94"/>
  <c r="X19" i="94"/>
  <c r="AB19" i="94" s="1"/>
  <c r="AB18" i="94"/>
  <c r="AB17" i="94"/>
  <c r="AB16" i="94"/>
  <c r="AB15" i="94"/>
  <c r="AB14" i="94"/>
  <c r="AB13" i="94"/>
  <c r="Z12" i="94"/>
  <c r="Y12" i="94"/>
  <c r="X12" i="94"/>
  <c r="N12" i="94"/>
  <c r="AB11" i="94"/>
  <c r="AB10" i="94"/>
  <c r="AB9" i="94"/>
  <c r="C9" i="94"/>
  <c r="Y7" i="94"/>
  <c r="X7" i="94"/>
  <c r="N7" i="94"/>
  <c r="AB6" i="94"/>
  <c r="AB5" i="94"/>
  <c r="C5" i="94"/>
  <c r="AB4" i="94"/>
  <c r="Z21" i="94" l="1"/>
  <c r="Z22" i="95"/>
  <c r="X8" i="95"/>
  <c r="N21" i="94"/>
  <c r="N25" i="94" s="1"/>
  <c r="AB14" i="95"/>
  <c r="AB12" i="94"/>
  <c r="AB29" i="94"/>
  <c r="AB8" i="95"/>
  <c r="AB30" i="95"/>
  <c r="AB4" i="95"/>
  <c r="Y21" i="94"/>
  <c r="Y31" i="94" s="1"/>
  <c r="X21" i="94"/>
  <c r="X31" i="94" s="1"/>
  <c r="AB8" i="94"/>
  <c r="Y32" i="95"/>
  <c r="Y26" i="95"/>
  <c r="Z32" i="95"/>
  <c r="N26" i="95"/>
  <c r="X22" i="95"/>
  <c r="AB22" i="95" s="1"/>
  <c r="Z26" i="95"/>
  <c r="Z31" i="94"/>
  <c r="Z25" i="94"/>
  <c r="AB7" i="94"/>
  <c r="X25" i="94" l="1"/>
  <c r="N31" i="94"/>
  <c r="AB21" i="94"/>
  <c r="Y25" i="94"/>
  <c r="X26" i="95"/>
  <c r="AB26" i="95" s="1"/>
  <c r="X32" i="95"/>
  <c r="AB32" i="95" s="1"/>
  <c r="AB31" i="94"/>
  <c r="AB25" i="94"/>
  <c r="E34" i="91" l="1"/>
  <c r="E32" i="91"/>
  <c r="H22" i="91"/>
  <c r="H28" i="91" s="1"/>
  <c r="H30" i="91" s="1"/>
  <c r="G22" i="91"/>
  <c r="G28" i="91" s="1"/>
  <c r="G30" i="91" s="1"/>
  <c r="F22" i="91"/>
  <c r="F32" i="91" s="1"/>
  <c r="H7" i="90"/>
  <c r="H21" i="90" s="1"/>
  <c r="H27" i="90" s="1"/>
  <c r="H29" i="90" s="1"/>
  <c r="G7" i="90"/>
  <c r="G21" i="90" s="1"/>
  <c r="G27" i="90" s="1"/>
  <c r="G29" i="90" s="1"/>
  <c r="F7" i="90"/>
  <c r="F21" i="90" s="1"/>
  <c r="E7" i="90"/>
  <c r="E31" i="90" s="1"/>
  <c r="F29" i="90"/>
  <c r="C22" i="90"/>
  <c r="C20" i="90"/>
  <c r="C9" i="90"/>
  <c r="C5" i="90"/>
  <c r="H34" i="91" l="1"/>
  <c r="G34" i="91"/>
  <c r="H32" i="91"/>
  <c r="G32" i="91"/>
  <c r="F28" i="91"/>
  <c r="F31" i="90"/>
  <c r="H31" i="90"/>
  <c r="G31" i="90"/>
  <c r="E32" i="89"/>
  <c r="F30" i="91" l="1"/>
  <c r="F34" i="91"/>
  <c r="E31" i="88"/>
  <c r="C22" i="88"/>
  <c r="C20" i="88"/>
  <c r="C9" i="88"/>
  <c r="C5" i="88"/>
  <c r="C6" i="8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Juránek</author>
  </authors>
  <commentList>
    <comment ref="Q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Martin Juránek:</t>
        </r>
        <r>
          <rPr>
            <sz val="9"/>
            <color indexed="81"/>
            <rFont val="Tahoma"/>
            <family val="2"/>
            <charset val="238"/>
          </rPr>
          <t xml:space="preserve">
Chybná fakturace ze strany dodavatele</t>
        </r>
      </text>
    </comment>
  </commentList>
</comments>
</file>

<file path=xl/sharedStrings.xml><?xml version="1.0" encoding="utf-8"?>
<sst xmlns="http://schemas.openxmlformats.org/spreadsheetml/2006/main" count="506" uniqueCount="92">
  <si>
    <t>1.</t>
  </si>
  <si>
    <t xml:space="preserve">Platba za odebrané množství </t>
  </si>
  <si>
    <t>( tis. Kč )</t>
  </si>
  <si>
    <t>podzemní vody</t>
  </si>
  <si>
    <t>2.</t>
  </si>
  <si>
    <t>Nájemné</t>
  </si>
  <si>
    <t xml:space="preserve"> - nájemné pro Svazek</t>
  </si>
  <si>
    <t xml:space="preserve"> - nájemné pro VOV</t>
  </si>
  <si>
    <t>3.</t>
  </si>
  <si>
    <t>Opravy</t>
  </si>
  <si>
    <t>4.</t>
  </si>
  <si>
    <t>Náklady VAS, a.s.</t>
  </si>
  <si>
    <t xml:space="preserve"> - energie</t>
  </si>
  <si>
    <t xml:space="preserve"> - provozování a údržba</t>
  </si>
  <si>
    <t xml:space="preserve"> - laboratoře</t>
  </si>
  <si>
    <t xml:space="preserve"> - režie</t>
  </si>
  <si>
    <r>
      <t xml:space="preserve"> - ostat</t>
    </r>
    <r>
      <rPr>
        <sz val="10"/>
        <rFont val="Arial CE"/>
        <charset val="238"/>
      </rPr>
      <t>ní ná</t>
    </r>
    <r>
      <rPr>
        <sz val="10"/>
        <rFont val="Arial CE"/>
        <charset val="238"/>
      </rPr>
      <t>klady</t>
    </r>
  </si>
  <si>
    <t>5.</t>
  </si>
  <si>
    <t>Převzatá voda</t>
  </si>
  <si>
    <t>6.</t>
  </si>
  <si>
    <t>Náklady celkem</t>
  </si>
  <si>
    <t>7.</t>
  </si>
  <si>
    <t>Výkony</t>
  </si>
  <si>
    <t>8.</t>
  </si>
  <si>
    <t>Nákladová cena</t>
  </si>
  <si>
    <t>9.</t>
  </si>
  <si>
    <r>
      <t>( tis.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)</t>
    </r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</si>
  <si>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)</t>
    </r>
  </si>
  <si>
    <t xml:space="preserve"> - úplaty za vypouštění</t>
  </si>
  <si>
    <t xml:space="preserve"> - likvidace kalů</t>
  </si>
  <si>
    <t xml:space="preserve"> - čištění kanalizace</t>
  </si>
  <si>
    <t>Voda převzatá Štěpánovice</t>
  </si>
  <si>
    <r>
      <t>( tis.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</si>
  <si>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</si>
  <si>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t>Cena vodného bez DPH</t>
  </si>
  <si>
    <t>Cena stočného včetně DPH</t>
  </si>
  <si>
    <t>DPH</t>
  </si>
  <si>
    <t>Cena stočného bez DPH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</si>
  <si>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)</t>
    </r>
  </si>
  <si>
    <t>Tišnovsko vodné</t>
  </si>
  <si>
    <t xml:space="preserve">Plán </t>
  </si>
  <si>
    <t>Skutečnost</t>
  </si>
  <si>
    <t>Plán</t>
  </si>
  <si>
    <t>Tišnovsko stočné</t>
  </si>
  <si>
    <t xml:space="preserve"> - zpracování kalů z ČOV Lomnice</t>
  </si>
  <si>
    <t>zisk</t>
  </si>
  <si>
    <t>Poznámka</t>
  </si>
  <si>
    <t>Svazek Tišnovsko</t>
  </si>
  <si>
    <t>10.</t>
  </si>
  <si>
    <t>%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</si>
  <si>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)</t>
    </r>
  </si>
  <si>
    <t>Drá,Mal, Nuz 115 tis m3 x 13,05 Kč</t>
  </si>
  <si>
    <t>Tis, Jin, Úje 65 tis. m3 x 15,83 Kč</t>
  </si>
  <si>
    <t>MK 1.584 tis., fekál 600 tis., chem. 664 tis., TČ 1.100</t>
  </si>
  <si>
    <t xml:space="preserve">navýšeni kanalizace Sentice, Železné, Šerkovice a </t>
  </si>
  <si>
    <t>doporučená cena 37 Kč</t>
  </si>
  <si>
    <t>Štěpánovice 19.000 m3 za 15,00 Kč, Deblínsko 19.000 m3 za 15,00 Kč</t>
  </si>
  <si>
    <t>ČOV Braniškov a Čebín(celkem 14 ČS)</t>
  </si>
  <si>
    <t>doporučená cena je 41,18 Kč</t>
  </si>
  <si>
    <t>cena celkem</t>
  </si>
  <si>
    <t>Braniškov</t>
  </si>
  <si>
    <t>Lažánky</t>
  </si>
  <si>
    <t>Sentice</t>
  </si>
  <si>
    <t>Šerkovice</t>
  </si>
  <si>
    <t>Fakturace 2014 Vodné</t>
  </si>
  <si>
    <t>navýšení 15  tis. m3</t>
  </si>
  <si>
    <t xml:space="preserve"> -200 tis. Kč</t>
  </si>
  <si>
    <t>oproti původní verzi +818 tis. Kč</t>
  </si>
  <si>
    <t>oproti původní verzi navýšení +755 tis. Kč</t>
  </si>
  <si>
    <t>Možno ovlivnit</t>
  </si>
  <si>
    <t xml:space="preserve"> - ostatní náklady</t>
  </si>
  <si>
    <t>Možno ovlivnit položky</t>
  </si>
  <si>
    <t>podíl nájemné/náklady</t>
  </si>
  <si>
    <t>Oč. sk</t>
  </si>
  <si>
    <t>očekávačka 2016 je 745 tis. m3</t>
  </si>
  <si>
    <t>očekávačka 2016 je 920  tis. m3</t>
  </si>
  <si>
    <t>v případě změny legislativy 620 tis. Kč</t>
  </si>
  <si>
    <t>především nárůst ceny v MK</t>
  </si>
  <si>
    <t>Cena vodného včetně DPH</t>
  </si>
  <si>
    <t>nájemné celkem</t>
  </si>
  <si>
    <t>Zisk</t>
  </si>
  <si>
    <t xml:space="preserve">Zisk </t>
  </si>
  <si>
    <t>Kalkulace stočné 2021</t>
  </si>
  <si>
    <t>Vypracoval: Ing. Martin Juránek</t>
  </si>
  <si>
    <t xml:space="preserve">Za Provozovatele:  </t>
  </si>
  <si>
    <t>ředitel divize Brno-venkov</t>
  </si>
  <si>
    <t xml:space="preserve">Za Vlastníka:  </t>
  </si>
  <si>
    <r>
      <t>Petr Gr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nwald</t>
    </r>
  </si>
  <si>
    <t>předseda Svazku</t>
  </si>
  <si>
    <t>Kalkulace vodné 2021</t>
  </si>
  <si>
    <t>Ing. Ivan Vavro</t>
  </si>
  <si>
    <t>Kalkulace schválena na valné hromadě Svazku dne 25.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</si>
</sst>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0.0%"/>
    <numFmt numFmtId="166" formatCode="###\ ###\ ##0;\-###\ ###\ ##0;0"/>
    <numFmt numFmtId="167" formatCode="#,##0_ ;\-#,##0\ "/>
    <numFmt numFmtId="171" formatCode="#,##0.00\ &quot;Kč&quot;"/>
  </numFmts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color indexed="50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i/>
      <sz val="8"/>
      <color indexed="9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name val="Arial CE"/>
      <charset val="238"/>
    </font>
    <font>
      <i/>
      <sz val="8"/>
      <name val="Arial"/>
      <family val="2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Arial CE"/>
      <charset val="238"/>
    </font>
    <font>
      <sz val="9"/>
      <name val="Arial CE"/>
      <charset val="238"/>
    </font>
    <font>
      <i/>
      <sz val="8"/>
      <name val="Arial CE"/>
      <charset val="238"/>
    </font>
    <font>
      <b/>
      <i/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i/>
      <sz val="7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 CE"/>
      <charset val="238"/>
    </font>
    <font>
      <i/>
      <sz val="8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0"/>
      <name val="Arial CE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6" fontId="6" fillId="0" borderId="1" applyFont="0" applyFill="0" applyBorder="0" applyAlignment="0" applyProtection="0"/>
    <xf numFmtId="0" fontId="7" fillId="0" borderId="1" applyNumberFormat="0" applyFill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1" fillId="0" borderId="0"/>
  </cellStyleXfs>
  <cellXfs count="314">
    <xf numFmtId="0" fontId="0" fillId="0" borderId="0" xfId="0"/>
    <xf numFmtId="0" fontId="0" fillId="0" borderId="0" xfId="0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165" fontId="11" fillId="0" borderId="2" xfId="0" applyNumberFormat="1" applyFont="1" applyBorder="1"/>
    <xf numFmtId="0" fontId="0" fillId="0" borderId="3" xfId="0" applyBorder="1"/>
    <xf numFmtId="165" fontId="15" fillId="0" borderId="4" xfId="0" applyNumberFormat="1" applyFont="1" applyBorder="1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18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1" fillId="0" borderId="0" xfId="0" applyFont="1"/>
    <xf numFmtId="49" fontId="0" fillId="0" borderId="3" xfId="0" applyNumberFormat="1" applyBorder="1"/>
    <xf numFmtId="0" fontId="0" fillId="0" borderId="0" xfId="0" applyFill="1" applyAlignment="1">
      <alignment horizontal="right"/>
    </xf>
    <xf numFmtId="0" fontId="0" fillId="0" borderId="7" xfId="0" applyBorder="1" applyAlignment="1">
      <alignment horizontal="left"/>
    </xf>
    <xf numFmtId="49" fontId="0" fillId="0" borderId="0" xfId="0" applyNumberFormat="1" applyFill="1"/>
    <xf numFmtId="0" fontId="10" fillId="0" borderId="0" xfId="0" applyFont="1" applyFill="1" applyBorder="1"/>
    <xf numFmtId="0" fontId="23" fillId="0" borderId="0" xfId="0" applyFont="1" applyFill="1"/>
    <xf numFmtId="0" fontId="0" fillId="0" borderId="8" xfId="0" applyBorder="1"/>
    <xf numFmtId="3" fontId="0" fillId="0" borderId="0" xfId="0" applyNumberFormat="1" applyFill="1" applyBorder="1"/>
    <xf numFmtId="0" fontId="25" fillId="0" borderId="0" xfId="0" applyFont="1"/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3" fontId="10" fillId="0" borderId="17" xfId="0" applyNumberFormat="1" applyFont="1" applyBorder="1"/>
    <xf numFmtId="49" fontId="0" fillId="2" borderId="12" xfId="0" applyNumberFormat="1" applyFill="1" applyBorder="1" applyAlignment="1">
      <alignment horizontal="center"/>
    </xf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7" xfId="0" applyNumberFormat="1" applyFont="1" applyBorder="1"/>
    <xf numFmtId="0" fontId="24" fillId="0" borderId="14" xfId="0" applyFont="1" applyBorder="1" applyAlignment="1" applyProtection="1">
      <alignment horizontal="center" vertical="center"/>
      <protection locked="0"/>
    </xf>
    <xf numFmtId="3" fontId="10" fillId="0" borderId="29" xfId="0" applyNumberFormat="1" applyFont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3" fontId="10" fillId="0" borderId="36" xfId="0" applyNumberFormat="1" applyFont="1" applyBorder="1"/>
    <xf numFmtId="3" fontId="10" fillId="0" borderId="33" xfId="4" applyNumberFormat="1" applyFont="1" applyFill="1" applyBorder="1"/>
    <xf numFmtId="3" fontId="10" fillId="0" borderId="23" xfId="4" applyNumberFormat="1" applyFont="1" applyFill="1" applyBorder="1"/>
    <xf numFmtId="3" fontId="10" fillId="0" borderId="34" xfId="4" applyNumberFormat="1" applyFont="1" applyFill="1" applyBorder="1"/>
    <xf numFmtId="3" fontId="10" fillId="0" borderId="35" xfId="4" applyNumberFormat="1" applyFont="1" applyFill="1" applyBorder="1"/>
    <xf numFmtId="3" fontId="10" fillId="0" borderId="36" xfId="4" applyNumberFormat="1" applyFont="1" applyFill="1" applyBorder="1"/>
    <xf numFmtId="0" fontId="10" fillId="0" borderId="35" xfId="0" applyFont="1" applyBorder="1"/>
    <xf numFmtId="3" fontId="16" fillId="0" borderId="20" xfId="0" applyNumberFormat="1" applyFont="1" applyBorder="1"/>
    <xf numFmtId="3" fontId="16" fillId="0" borderId="31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16" fillId="0" borderId="26" xfId="0" applyNumberFormat="1" applyFont="1" applyBorder="1" applyAlignment="1">
      <alignment horizontal="right"/>
    </xf>
    <xf numFmtId="49" fontId="10" fillId="0" borderId="35" xfId="0" applyNumberFormat="1" applyFont="1" applyFill="1" applyBorder="1"/>
    <xf numFmtId="0" fontId="0" fillId="0" borderId="7" xfId="0" applyFill="1" applyBorder="1"/>
    <xf numFmtId="4" fontId="10" fillId="0" borderId="33" xfId="0" applyNumberFormat="1" applyFont="1" applyFill="1" applyBorder="1"/>
    <xf numFmtId="4" fontId="10" fillId="0" borderId="23" xfId="0" applyNumberFormat="1" applyFont="1" applyFill="1" applyBorder="1"/>
    <xf numFmtId="4" fontId="10" fillId="0" borderId="34" xfId="0" applyNumberFormat="1" applyFont="1" applyFill="1" applyBorder="1"/>
    <xf numFmtId="4" fontId="10" fillId="0" borderId="35" xfId="0" applyNumberFormat="1" applyFont="1" applyFill="1" applyBorder="1"/>
    <xf numFmtId="4" fontId="10" fillId="0" borderId="36" xfId="0" applyNumberFormat="1" applyFont="1" applyFill="1" applyBorder="1"/>
    <xf numFmtId="49" fontId="10" fillId="0" borderId="32" xfId="0" applyNumberFormat="1" applyFont="1" applyBorder="1"/>
    <xf numFmtId="0" fontId="0" fillId="0" borderId="16" xfId="0" applyBorder="1"/>
    <xf numFmtId="0" fontId="10" fillId="3" borderId="32" xfId="0" applyFont="1" applyFill="1" applyBorder="1"/>
    <xf numFmtId="0" fontId="0" fillId="3" borderId="16" xfId="0" applyFill="1" applyBorder="1"/>
    <xf numFmtId="2" fontId="10" fillId="3" borderId="29" xfId="0" applyNumberFormat="1" applyFont="1" applyFill="1" applyBorder="1"/>
    <xf numFmtId="2" fontId="10" fillId="3" borderId="17" xfId="0" applyNumberFormat="1" applyFont="1" applyFill="1" applyBorder="1"/>
    <xf numFmtId="2" fontId="10" fillId="3" borderId="27" xfId="0" applyNumberFormat="1" applyFont="1" applyFill="1" applyBorder="1"/>
    <xf numFmtId="2" fontId="10" fillId="3" borderId="32" xfId="0" applyNumberFormat="1" applyFont="1" applyFill="1" applyBorder="1"/>
    <xf numFmtId="2" fontId="10" fillId="3" borderId="24" xfId="0" applyNumberFormat="1" applyFont="1" applyFill="1" applyBorder="1"/>
    <xf numFmtId="0" fontId="24" fillId="0" borderId="38" xfId="0" applyFont="1" applyFill="1" applyBorder="1" applyAlignment="1">
      <alignment horizontal="center" vertical="center"/>
    </xf>
    <xf numFmtId="0" fontId="10" fillId="0" borderId="32" xfId="0" applyFont="1" applyBorder="1"/>
    <xf numFmtId="0" fontId="10" fillId="0" borderId="3" xfId="0" applyFont="1" applyBorder="1"/>
    <xf numFmtId="165" fontId="11" fillId="0" borderId="4" xfId="0" applyNumberFormat="1" applyFont="1" applyBorder="1"/>
    <xf numFmtId="0" fontId="0" fillId="0" borderId="4" xfId="0" applyBorder="1" applyAlignment="1">
      <alignment horizontal="left"/>
    </xf>
    <xf numFmtId="0" fontId="20" fillId="0" borderId="3" xfId="0" applyFont="1" applyFill="1" applyBorder="1"/>
    <xf numFmtId="165" fontId="22" fillId="0" borderId="4" xfId="0" applyNumberFormat="1" applyFont="1" applyBorder="1"/>
    <xf numFmtId="3" fontId="10" fillId="0" borderId="41" xfId="0" applyNumberFormat="1" applyFont="1" applyBorder="1"/>
    <xf numFmtId="3" fontId="10" fillId="0" borderId="42" xfId="0" applyNumberFormat="1" applyFont="1" applyBorder="1"/>
    <xf numFmtId="3" fontId="10" fillId="0" borderId="6" xfId="0" applyNumberFormat="1" applyFont="1" applyBorder="1"/>
    <xf numFmtId="3" fontId="10" fillId="0" borderId="3" xfId="0" applyNumberFormat="1" applyFont="1" applyBorder="1"/>
    <xf numFmtId="3" fontId="10" fillId="0" borderId="43" xfId="0" applyNumberFormat="1" applyFont="1" applyBorder="1"/>
    <xf numFmtId="3" fontId="13" fillId="0" borderId="41" xfId="0" applyNumberFormat="1" applyFont="1" applyBorder="1"/>
    <xf numFmtId="3" fontId="13" fillId="0" borderId="42" xfId="0" applyNumberFormat="1" applyFont="1" applyBorder="1"/>
    <xf numFmtId="3" fontId="13" fillId="0" borderId="6" xfId="0" applyNumberFormat="1" applyFont="1" applyBorder="1"/>
    <xf numFmtId="3" fontId="13" fillId="0" borderId="3" xfId="0" applyNumberFormat="1" applyFont="1" applyBorder="1"/>
    <xf numFmtId="3" fontId="13" fillId="0" borderId="43" xfId="0" applyNumberFormat="1" applyFon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6" xfId="0" applyNumberFormat="1" applyBorder="1"/>
    <xf numFmtId="3" fontId="0" fillId="0" borderId="3" xfId="0" applyNumberFormat="1" applyBorder="1"/>
    <xf numFmtId="3" fontId="0" fillId="0" borderId="43" xfId="0" applyNumberFormat="1" applyBorder="1"/>
    <xf numFmtId="3" fontId="0" fillId="0" borderId="42" xfId="0" applyNumberFormat="1" applyFont="1" applyBorder="1"/>
    <xf numFmtId="3" fontId="0" fillId="0" borderId="3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6" xfId="0" applyBorder="1"/>
    <xf numFmtId="9" fontId="19" fillId="0" borderId="41" xfId="0" applyNumberFormat="1" applyFont="1" applyFill="1" applyBorder="1"/>
    <xf numFmtId="9" fontId="19" fillId="0" borderId="42" xfId="0" applyNumberFormat="1" applyFont="1" applyFill="1" applyBorder="1"/>
    <xf numFmtId="9" fontId="19" fillId="0" borderId="6" xfId="0" applyNumberFormat="1" applyFont="1" applyFill="1" applyBorder="1"/>
    <xf numFmtId="9" fontId="19" fillId="0" borderId="3" xfId="0" applyNumberFormat="1" applyFont="1" applyFill="1" applyBorder="1"/>
    <xf numFmtId="9" fontId="19" fillId="0" borderId="43" xfId="0" applyNumberFormat="1" applyFont="1" applyFill="1" applyBorder="1"/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0" borderId="21" xfId="0" applyNumberFormat="1" applyBorder="1" applyAlignment="1">
      <alignment horizontal="left"/>
    </xf>
    <xf numFmtId="3" fontId="10" fillId="0" borderId="31" xfId="0" applyNumberFormat="1" applyFont="1" applyBorder="1"/>
    <xf numFmtId="3" fontId="10" fillId="0" borderId="22" xfId="0" applyNumberFormat="1" applyFont="1" applyBorder="1"/>
    <xf numFmtId="3" fontId="10" fillId="0" borderId="28" xfId="0" applyNumberFormat="1" applyFont="1" applyBorder="1"/>
    <xf numFmtId="3" fontId="10" fillId="0" borderId="20" xfId="0" applyNumberFormat="1" applyFont="1" applyBorder="1"/>
    <xf numFmtId="3" fontId="10" fillId="0" borderId="26" xfId="0" applyNumberFormat="1" applyFont="1" applyBorder="1"/>
    <xf numFmtId="0" fontId="0" fillId="2" borderId="12" xfId="0" applyFill="1" applyBorder="1" applyAlignment="1">
      <alignment horizontal="center"/>
    </xf>
    <xf numFmtId="49" fontId="0" fillId="0" borderId="8" xfId="0" applyNumberFormat="1" applyBorder="1"/>
    <xf numFmtId="3" fontId="14" fillId="0" borderId="30" xfId="0" applyNumberFormat="1" applyFont="1" applyBorder="1"/>
    <xf numFmtId="3" fontId="14" fillId="0" borderId="19" xfId="0" applyNumberFormat="1" applyFont="1" applyBorder="1"/>
    <xf numFmtId="3" fontId="14" fillId="0" borderId="5" xfId="0" applyNumberFormat="1" applyFont="1" applyBorder="1"/>
    <xf numFmtId="3" fontId="14" fillId="0" borderId="8" xfId="0" applyNumberFormat="1" applyFont="1" applyBorder="1"/>
    <xf numFmtId="3" fontId="14" fillId="0" borderId="25" xfId="0" applyNumberFormat="1" applyFont="1" applyBorder="1"/>
    <xf numFmtId="0" fontId="0" fillId="0" borderId="21" xfId="0" applyBorder="1" applyAlignment="1">
      <alignment horizontal="left"/>
    </xf>
    <xf numFmtId="0" fontId="0" fillId="0" borderId="2" xfId="0" applyBorder="1"/>
    <xf numFmtId="0" fontId="0" fillId="0" borderId="30" xfId="0" applyBorder="1"/>
    <xf numFmtId="0" fontId="0" fillId="0" borderId="19" xfId="0" applyBorder="1"/>
    <xf numFmtId="0" fontId="0" fillId="0" borderId="5" xfId="0" applyBorder="1"/>
    <xf numFmtId="0" fontId="0" fillId="0" borderId="25" xfId="0" applyBorder="1"/>
    <xf numFmtId="165" fontId="11" fillId="0" borderId="21" xfId="0" applyNumberFormat="1" applyFont="1" applyBorder="1"/>
    <xf numFmtId="49" fontId="0" fillId="2" borderId="9" xfId="0" applyNumberFormat="1" applyFill="1" applyBorder="1" applyAlignment="1">
      <alignment horizontal="center"/>
    </xf>
    <xf numFmtId="0" fontId="14" fillId="0" borderId="30" xfId="0" applyFont="1" applyBorder="1"/>
    <xf numFmtId="0" fontId="14" fillId="0" borderId="19" xfId="0" applyFont="1" applyBorder="1"/>
    <xf numFmtId="0" fontId="14" fillId="0" borderId="5" xfId="0" applyFont="1" applyBorder="1"/>
    <xf numFmtId="0" fontId="14" fillId="0" borderId="8" xfId="0" applyFont="1" applyBorder="1"/>
    <xf numFmtId="0" fontId="14" fillId="0" borderId="25" xfId="0" applyFont="1" applyBorder="1"/>
    <xf numFmtId="0" fontId="0" fillId="0" borderId="21" xfId="0" applyBorder="1"/>
    <xf numFmtId="0" fontId="0" fillId="0" borderId="31" xfId="0" applyBorder="1"/>
    <xf numFmtId="0" fontId="0" fillId="0" borderId="22" xfId="0" applyBorder="1"/>
    <xf numFmtId="0" fontId="0" fillId="0" borderId="28" xfId="0" applyBorder="1"/>
    <xf numFmtId="0" fontId="0" fillId="0" borderId="20" xfId="0" applyBorder="1"/>
    <xf numFmtId="0" fontId="0" fillId="0" borderId="26" xfId="0" applyBorder="1"/>
    <xf numFmtId="49" fontId="0" fillId="2" borderId="13" xfId="0" applyNumberFormat="1" applyFill="1" applyBorder="1" applyAlignment="1">
      <alignment horizontal="center"/>
    </xf>
    <xf numFmtId="49" fontId="10" fillId="0" borderId="8" xfId="0" applyNumberFormat="1" applyFont="1" applyFill="1" applyBorder="1"/>
    <xf numFmtId="0" fontId="0" fillId="0" borderId="2" xfId="0" applyFill="1" applyBorder="1"/>
    <xf numFmtId="2" fontId="10" fillId="0" borderId="30" xfId="0" applyNumberFormat="1" applyFont="1" applyFill="1" applyBorder="1"/>
    <xf numFmtId="2" fontId="10" fillId="0" borderId="19" xfId="0" applyNumberFormat="1" applyFont="1" applyFill="1" applyBorder="1"/>
    <xf numFmtId="2" fontId="10" fillId="0" borderId="5" xfId="0" applyNumberFormat="1" applyFont="1" applyFill="1" applyBorder="1"/>
    <xf numFmtId="2" fontId="10" fillId="0" borderId="8" xfId="0" applyNumberFormat="1" applyFont="1" applyFill="1" applyBorder="1"/>
    <xf numFmtId="2" fontId="10" fillId="0" borderId="25" xfId="0" applyNumberFormat="1" applyFont="1" applyFill="1" applyBorder="1"/>
    <xf numFmtId="0" fontId="12" fillId="0" borderId="20" xfId="0" applyFont="1" applyBorder="1"/>
    <xf numFmtId="0" fontId="15" fillId="0" borderId="20" xfId="0" applyFont="1" applyBorder="1"/>
    <xf numFmtId="49" fontId="0" fillId="0" borderId="20" xfId="0" applyNumberFormat="1" applyBorder="1"/>
    <xf numFmtId="0" fontId="26" fillId="0" borderId="0" xfId="0" applyFont="1"/>
    <xf numFmtId="0" fontId="20" fillId="0" borderId="3" xfId="0" applyFont="1" applyBorder="1"/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49" fontId="0" fillId="4" borderId="18" xfId="0" applyNumberFormat="1" applyFill="1" applyBorder="1" applyAlignment="1">
      <alignment horizontal="center"/>
    </xf>
    <xf numFmtId="49" fontId="0" fillId="4" borderId="37" xfId="0" applyNumberFormat="1" applyFill="1" applyBorder="1" applyAlignment="1">
      <alignment horizontal="center"/>
    </xf>
    <xf numFmtId="0" fontId="20" fillId="3" borderId="21" xfId="0" applyFont="1" applyFill="1" applyBorder="1"/>
    <xf numFmtId="0" fontId="5" fillId="0" borderId="8" xfId="0" applyFont="1" applyBorder="1"/>
    <xf numFmtId="165" fontId="22" fillId="0" borderId="2" xfId="0" applyNumberFormat="1" applyFont="1" applyBorder="1"/>
    <xf numFmtId="0" fontId="20" fillId="0" borderId="7" xfId="0" applyFont="1" applyBorder="1" applyAlignment="1">
      <alignment horizontal="left"/>
    </xf>
    <xf numFmtId="3" fontId="10" fillId="0" borderId="23" xfId="0" applyNumberFormat="1" applyFont="1" applyFill="1" applyBorder="1"/>
    <xf numFmtId="0" fontId="9" fillId="0" borderId="32" xfId="0" applyFont="1" applyBorder="1"/>
    <xf numFmtId="165" fontId="22" fillId="0" borderId="21" xfId="0" applyNumberFormat="1" applyFont="1" applyBorder="1"/>
    <xf numFmtId="0" fontId="14" fillId="0" borderId="22" xfId="0" applyFont="1" applyBorder="1"/>
    <xf numFmtId="0" fontId="20" fillId="0" borderId="2" xfId="0" applyFont="1" applyBorder="1"/>
    <xf numFmtId="0" fontId="15" fillId="0" borderId="20" xfId="0" applyFont="1" applyFill="1" applyBorder="1"/>
    <xf numFmtId="0" fontId="20" fillId="0" borderId="21" xfId="0" applyFont="1" applyBorder="1"/>
    <xf numFmtId="0" fontId="15" fillId="0" borderId="22" xfId="0" applyFont="1" applyFill="1" applyBorder="1" applyAlignment="1">
      <alignment horizontal="right"/>
    </xf>
    <xf numFmtId="0" fontId="20" fillId="0" borderId="7" xfId="0" applyFont="1" applyFill="1" applyBorder="1"/>
    <xf numFmtId="0" fontId="20" fillId="0" borderId="16" xfId="0" applyFont="1" applyBorder="1"/>
    <xf numFmtId="0" fontId="20" fillId="0" borderId="2" xfId="0" applyFont="1" applyFill="1" applyBorder="1"/>
    <xf numFmtId="0" fontId="20" fillId="0" borderId="35" xfId="0" applyFont="1" applyFill="1" applyBorder="1"/>
    <xf numFmtId="165" fontId="22" fillId="0" borderId="7" xfId="0" applyNumberFormat="1" applyFont="1" applyBorder="1"/>
    <xf numFmtId="9" fontId="19" fillId="0" borderId="23" xfId="0" applyNumberFormat="1" applyFont="1" applyFill="1" applyBorder="1"/>
    <xf numFmtId="49" fontId="0" fillId="4" borderId="45" xfId="0" applyNumberFormat="1" applyFill="1" applyBorder="1" applyAlignment="1">
      <alignment horizontal="center"/>
    </xf>
    <xf numFmtId="0" fontId="10" fillId="3" borderId="44" xfId="0" applyFont="1" applyFill="1" applyBorder="1"/>
    <xf numFmtId="0" fontId="20" fillId="3" borderId="46" xfId="0" applyFont="1" applyFill="1" applyBorder="1"/>
    <xf numFmtId="2" fontId="10" fillId="3" borderId="40" xfId="0" applyNumberFormat="1" applyFont="1" applyFill="1" applyBorder="1"/>
    <xf numFmtId="0" fontId="14" fillId="0" borderId="28" xfId="0" applyFont="1" applyBorder="1"/>
    <xf numFmtId="3" fontId="10" fillId="0" borderId="34" xfId="0" applyNumberFormat="1" applyFont="1" applyFill="1" applyBorder="1"/>
    <xf numFmtId="0" fontId="15" fillId="0" borderId="28" xfId="0" applyFont="1" applyFill="1" applyBorder="1" applyAlignment="1">
      <alignment horizontal="right"/>
    </xf>
    <xf numFmtId="2" fontId="10" fillId="3" borderId="47" xfId="0" applyNumberFormat="1" applyFont="1" applyFill="1" applyBorder="1"/>
    <xf numFmtId="9" fontId="19" fillId="0" borderId="34" xfId="0" applyNumberFormat="1" applyFont="1" applyFill="1" applyBorder="1"/>
    <xf numFmtId="0" fontId="14" fillId="0" borderId="31" xfId="0" applyFont="1" applyBorder="1"/>
    <xf numFmtId="3" fontId="10" fillId="0" borderId="33" xfId="0" applyNumberFormat="1" applyFont="1" applyFill="1" applyBorder="1"/>
    <xf numFmtId="0" fontId="15" fillId="0" borderId="31" xfId="0" applyFont="1" applyFill="1" applyBorder="1" applyAlignment="1">
      <alignment horizontal="right"/>
    </xf>
    <xf numFmtId="2" fontId="10" fillId="3" borderId="45" xfId="0" applyNumberFormat="1" applyFont="1" applyFill="1" applyBorder="1"/>
    <xf numFmtId="9" fontId="19" fillId="0" borderId="33" xfId="0" applyNumberFormat="1" applyFont="1" applyFill="1" applyBorder="1"/>
    <xf numFmtId="0" fontId="14" fillId="0" borderId="20" xfId="0" applyFont="1" applyBorder="1"/>
    <xf numFmtId="3" fontId="10" fillId="0" borderId="35" xfId="0" applyNumberFormat="1" applyFont="1" applyFill="1" applyBorder="1"/>
    <xf numFmtId="0" fontId="15" fillId="0" borderId="20" xfId="0" applyFont="1" applyFill="1" applyBorder="1" applyAlignment="1">
      <alignment horizontal="right"/>
    </xf>
    <xf numFmtId="2" fontId="10" fillId="3" borderId="44" xfId="0" applyNumberFormat="1" applyFont="1" applyFill="1" applyBorder="1"/>
    <xf numFmtId="9" fontId="19" fillId="0" borderId="35" xfId="0" applyNumberFormat="1" applyFont="1" applyFill="1" applyBorder="1"/>
    <xf numFmtId="0" fontId="24" fillId="0" borderId="12" xfId="0" applyFont="1" applyFill="1" applyBorder="1" applyAlignment="1">
      <alignment horizontal="center" vertical="center"/>
    </xf>
    <xf numFmtId="3" fontId="0" fillId="0" borderId="48" xfId="0" applyNumberFormat="1" applyFill="1" applyBorder="1"/>
    <xf numFmtId="3" fontId="10" fillId="0" borderId="1" xfId="0" applyNumberFormat="1" applyFont="1" applyFill="1" applyBorder="1"/>
    <xf numFmtId="0" fontId="27" fillId="0" borderId="50" xfId="0" applyFont="1" applyFill="1" applyBorder="1" applyAlignment="1">
      <alignment horizontal="center" vertical="center"/>
    </xf>
    <xf numFmtId="3" fontId="10" fillId="0" borderId="39" xfId="0" applyNumberFormat="1" applyFont="1" applyFill="1" applyBorder="1"/>
    <xf numFmtId="3" fontId="19" fillId="0" borderId="48" xfId="0" applyNumberFormat="1" applyFont="1" applyFill="1" applyBorder="1" applyAlignment="1">
      <alignment horizontal="right"/>
    </xf>
    <xf numFmtId="3" fontId="10" fillId="0" borderId="51" xfId="0" applyNumberFormat="1" applyFont="1" applyFill="1" applyBorder="1"/>
    <xf numFmtId="3" fontId="16" fillId="0" borderId="1" xfId="0" applyNumberFormat="1" applyFont="1" applyFill="1" applyBorder="1" applyAlignment="1">
      <alignment horizontal="right"/>
    </xf>
    <xf numFmtId="3" fontId="14" fillId="0" borderId="26" xfId="0" applyNumberFormat="1" applyFont="1" applyFill="1" applyBorder="1"/>
    <xf numFmtId="4" fontId="10" fillId="0" borderId="39" xfId="0" applyNumberFormat="1" applyFont="1" applyFill="1" applyBorder="1"/>
    <xf numFmtId="2" fontId="10" fillId="0" borderId="26" xfId="0" applyNumberFormat="1" applyFont="1" applyFill="1" applyBorder="1"/>
    <xf numFmtId="0" fontId="20" fillId="0" borderId="39" xfId="0" applyFont="1" applyBorder="1" applyAlignment="1">
      <alignment horizontal="center"/>
    </xf>
    <xf numFmtId="3" fontId="10" fillId="0" borderId="24" xfId="0" applyNumberFormat="1" applyFont="1" applyFill="1" applyBorder="1"/>
    <xf numFmtId="3" fontId="13" fillId="0" borderId="43" xfId="0" applyNumberFormat="1" applyFont="1" applyFill="1" applyBorder="1"/>
    <xf numFmtId="3" fontId="10" fillId="0" borderId="24" xfId="4" applyNumberFormat="1" applyFont="1" applyFill="1" applyBorder="1"/>
    <xf numFmtId="3" fontId="0" fillId="0" borderId="43" xfId="0" applyNumberFormat="1" applyFill="1" applyBorder="1"/>
    <xf numFmtId="3" fontId="14" fillId="0" borderId="43" xfId="0" applyNumberFormat="1" applyFont="1" applyBorder="1" applyAlignment="1">
      <alignment horizontal="right"/>
    </xf>
    <xf numFmtId="3" fontId="0" fillId="0" borderId="26" xfId="0" applyNumberFormat="1" applyFill="1" applyBorder="1"/>
    <xf numFmtId="0" fontId="24" fillId="0" borderId="12" xfId="0" applyFont="1" applyBorder="1" applyAlignment="1">
      <alignment horizontal="center" vertical="center"/>
    </xf>
    <xf numFmtId="0" fontId="0" fillId="0" borderId="1" xfId="0" applyFill="1" applyBorder="1"/>
    <xf numFmtId="165" fontId="19" fillId="0" borderId="1" xfId="0" applyNumberFormat="1" applyFont="1" applyFill="1" applyBorder="1"/>
    <xf numFmtId="0" fontId="24" fillId="0" borderId="38" xfId="0" applyFont="1" applyBorder="1" applyAlignment="1">
      <alignment horizontal="center" vertical="center"/>
    </xf>
    <xf numFmtId="0" fontId="14" fillId="0" borderId="26" xfId="0" applyFont="1" applyBorder="1"/>
    <xf numFmtId="3" fontId="10" fillId="0" borderId="36" xfId="0" applyNumberFormat="1" applyFont="1" applyFill="1" applyBorder="1"/>
    <xf numFmtId="0" fontId="0" fillId="0" borderId="43" xfId="0" applyBorder="1"/>
    <xf numFmtId="0" fontId="15" fillId="0" borderId="26" xfId="0" applyFont="1" applyFill="1" applyBorder="1" applyAlignment="1">
      <alignment horizontal="right"/>
    </xf>
    <xf numFmtId="2" fontId="10" fillId="3" borderId="49" xfId="0" applyNumberFormat="1" applyFont="1" applyFill="1" applyBorder="1"/>
    <xf numFmtId="9" fontId="19" fillId="0" borderId="36" xfId="0" applyNumberFormat="1" applyFont="1" applyFill="1" applyBorder="1"/>
    <xf numFmtId="3" fontId="10" fillId="0" borderId="17" xfId="0" applyNumberFormat="1" applyFont="1" applyFill="1" applyBorder="1"/>
    <xf numFmtId="0" fontId="14" fillId="0" borderId="52" xfId="0" applyFont="1" applyFill="1" applyBorder="1"/>
    <xf numFmtId="0" fontId="15" fillId="0" borderId="48" xfId="0" applyFont="1" applyFill="1" applyBorder="1" applyAlignment="1">
      <alignment horizontal="right"/>
    </xf>
    <xf numFmtId="4" fontId="10" fillId="0" borderId="17" xfId="0" applyNumberFormat="1" applyFont="1" applyFill="1" applyBorder="1"/>
    <xf numFmtId="2" fontId="10" fillId="0" borderId="52" xfId="0" applyNumberFormat="1" applyFont="1" applyFill="1" applyBorder="1"/>
    <xf numFmtId="3" fontId="14" fillId="0" borderId="22" xfId="0" applyNumberFormat="1" applyFont="1" applyFill="1" applyBorder="1"/>
    <xf numFmtId="0" fontId="0" fillId="0" borderId="42" xfId="0" applyFill="1" applyBorder="1"/>
    <xf numFmtId="3" fontId="0" fillId="0" borderId="42" xfId="0" applyNumberFormat="1" applyFill="1" applyBorder="1"/>
    <xf numFmtId="0" fontId="0" fillId="0" borderId="22" xfId="0" applyFill="1" applyBorder="1"/>
    <xf numFmtId="167" fontId="0" fillId="0" borderId="0" xfId="5" applyNumberFormat="1" applyFont="1" applyFill="1" applyAlignment="1">
      <alignment horizontal="right"/>
    </xf>
    <xf numFmtId="165" fontId="0" fillId="0" borderId="0" xfId="6" applyNumberFormat="1" applyFont="1"/>
    <xf numFmtId="3" fontId="16" fillId="0" borderId="26" xfId="0" applyNumberFormat="1" applyFont="1" applyBorder="1" applyAlignment="1">
      <alignment horizontal="left"/>
    </xf>
    <xf numFmtId="3" fontId="28" fillId="0" borderId="43" xfId="0" applyNumberFormat="1" applyFont="1" applyBorder="1"/>
    <xf numFmtId="3" fontId="28" fillId="0" borderId="24" xfId="0" applyNumberFormat="1" applyFont="1" applyBorder="1"/>
    <xf numFmtId="3" fontId="29" fillId="0" borderId="36" xfId="0" applyNumberFormat="1" applyFont="1" applyBorder="1"/>
    <xf numFmtId="3" fontId="16" fillId="0" borderId="25" xfId="0" applyNumberFormat="1" applyFont="1" applyBorder="1"/>
    <xf numFmtId="0" fontId="16" fillId="0" borderId="26" xfId="0" applyFont="1" applyBorder="1"/>
    <xf numFmtId="3" fontId="29" fillId="0" borderId="36" xfId="0" applyNumberFormat="1" applyFont="1" applyFill="1" applyBorder="1"/>
    <xf numFmtId="0" fontId="28" fillId="0" borderId="43" xfId="0" applyFont="1" applyBorder="1"/>
    <xf numFmtId="0" fontId="16" fillId="0" borderId="25" xfId="0" applyFont="1" applyBorder="1"/>
    <xf numFmtId="0" fontId="28" fillId="0" borderId="26" xfId="0" applyFont="1" applyBorder="1"/>
    <xf numFmtId="2" fontId="29" fillId="0" borderId="25" xfId="0" applyNumberFormat="1" applyFont="1" applyFill="1" applyBorder="1"/>
    <xf numFmtId="0" fontId="24" fillId="0" borderId="50" xfId="0" applyFont="1" applyBorder="1" applyAlignment="1">
      <alignment horizontal="center" vertical="center"/>
    </xf>
    <xf numFmtId="49" fontId="28" fillId="0" borderId="43" xfId="0" applyNumberFormat="1" applyFont="1" applyBorder="1"/>
    <xf numFmtId="3" fontId="10" fillId="0" borderId="43" xfId="0" applyNumberFormat="1" applyFont="1" applyFill="1" applyBorder="1"/>
    <xf numFmtId="0" fontId="30" fillId="0" borderId="38" xfId="0" applyFont="1" applyFill="1" applyBorder="1" applyAlignment="1">
      <alignment horizontal="center" vertical="center"/>
    </xf>
    <xf numFmtId="3" fontId="0" fillId="0" borderId="0" xfId="0" applyNumberFormat="1"/>
    <xf numFmtId="0" fontId="32" fillId="0" borderId="0" xfId="0" applyFont="1"/>
    <xf numFmtId="3" fontId="0" fillId="0" borderId="0" xfId="0" applyNumberFormat="1" applyFill="1"/>
    <xf numFmtId="3" fontId="16" fillId="0" borderId="36" xfId="0" applyNumberFormat="1" applyFont="1" applyBorder="1"/>
    <xf numFmtId="49" fontId="33" fillId="0" borderId="36" xfId="0" applyNumberFormat="1" applyFont="1" applyBorder="1"/>
    <xf numFmtId="0" fontId="14" fillId="3" borderId="20" xfId="0" applyFont="1" applyFill="1" applyBorder="1"/>
    <xf numFmtId="0" fontId="0" fillId="3" borderId="21" xfId="0" applyFont="1" applyFill="1" applyBorder="1"/>
    <xf numFmtId="2" fontId="14" fillId="3" borderId="31" xfId="0" applyNumberFormat="1" applyFont="1" applyFill="1" applyBorder="1"/>
    <xf numFmtId="2" fontId="14" fillId="3" borderId="22" xfId="0" applyNumberFormat="1" applyFont="1" applyFill="1" applyBorder="1"/>
    <xf numFmtId="2" fontId="14" fillId="3" borderId="28" xfId="0" applyNumberFormat="1" applyFont="1" applyFill="1" applyBorder="1"/>
    <xf numFmtId="2" fontId="14" fillId="3" borderId="20" xfId="0" applyNumberFormat="1" applyFont="1" applyFill="1" applyBorder="1"/>
    <xf numFmtId="2" fontId="14" fillId="3" borderId="26" xfId="0" applyNumberFormat="1" applyFont="1" applyFill="1" applyBorder="1"/>
    <xf numFmtId="9" fontId="29" fillId="0" borderId="43" xfId="0" applyNumberFormat="1" applyFont="1" applyFill="1" applyBorder="1"/>
    <xf numFmtId="2" fontId="16" fillId="3" borderId="26" xfId="0" applyNumberFormat="1" applyFont="1" applyFill="1" applyBorder="1"/>
    <xf numFmtId="9" fontId="29" fillId="0" borderId="36" xfId="0" applyNumberFormat="1" applyFont="1" applyFill="1" applyBorder="1"/>
    <xf numFmtId="2" fontId="0" fillId="0" borderId="0" xfId="0" applyNumberFormat="1" applyFill="1"/>
    <xf numFmtId="4" fontId="29" fillId="0" borderId="24" xfId="0" applyNumberFormat="1" applyFont="1" applyFill="1" applyBorder="1"/>
    <xf numFmtId="3" fontId="16" fillId="0" borderId="24" xfId="0" applyNumberFormat="1" applyFont="1" applyFill="1" applyBorder="1"/>
    <xf numFmtId="3" fontId="28" fillId="0" borderId="43" xfId="0" applyNumberFormat="1" applyFont="1" applyFill="1" applyBorder="1"/>
    <xf numFmtId="3" fontId="16" fillId="0" borderId="36" xfId="0" applyNumberFormat="1" applyFont="1" applyFill="1" applyBorder="1"/>
    <xf numFmtId="2" fontId="16" fillId="3" borderId="24" xfId="0" applyNumberFormat="1" applyFont="1" applyFill="1" applyBorder="1"/>
    <xf numFmtId="2" fontId="16" fillId="3" borderId="49" xfId="0" applyNumberFormat="1" applyFont="1" applyFill="1" applyBorder="1"/>
    <xf numFmtId="4" fontId="0" fillId="0" borderId="0" xfId="0" applyNumberFormat="1" applyFill="1"/>
    <xf numFmtId="0" fontId="18" fillId="0" borderId="0" xfId="0" applyFont="1"/>
    <xf numFmtId="3" fontId="16" fillId="0" borderId="43" xfId="0" applyNumberFormat="1" applyFont="1" applyFill="1" applyBorder="1"/>
    <xf numFmtId="3" fontId="16" fillId="0" borderId="26" xfId="0" applyNumberFormat="1" applyFont="1" applyBorder="1"/>
    <xf numFmtId="0" fontId="36" fillId="0" borderId="3" xfId="0" applyFont="1" applyBorder="1"/>
    <xf numFmtId="165" fontId="37" fillId="0" borderId="4" xfId="0" applyNumberFormat="1" applyFont="1" applyBorder="1"/>
    <xf numFmtId="3" fontId="36" fillId="0" borderId="43" xfId="0" applyNumberFormat="1" applyFont="1" applyBorder="1"/>
    <xf numFmtId="0" fontId="38" fillId="0" borderId="0" xfId="0" applyFont="1" applyFill="1" applyBorder="1"/>
    <xf numFmtId="0" fontId="36" fillId="0" borderId="0" xfId="0" applyFont="1" applyFill="1" applyBorder="1" applyAlignment="1">
      <alignment horizontal="right"/>
    </xf>
    <xf numFmtId="3" fontId="36" fillId="0" borderId="0" xfId="0" applyNumberFormat="1" applyFont="1" applyFill="1" applyBorder="1"/>
    <xf numFmtId="49" fontId="36" fillId="0" borderId="3" xfId="0" applyNumberFormat="1" applyFont="1" applyBorder="1"/>
    <xf numFmtId="9" fontId="18" fillId="0" borderId="0" xfId="0" applyNumberFormat="1" applyFont="1" applyFill="1" applyBorder="1"/>
    <xf numFmtId="171" fontId="18" fillId="0" borderId="0" xfId="0" applyNumberFormat="1" applyFont="1" applyFill="1"/>
    <xf numFmtId="1" fontId="0" fillId="0" borderId="0" xfId="0" applyNumberFormat="1" applyFill="1" applyBorder="1"/>
    <xf numFmtId="3" fontId="29" fillId="0" borderId="24" xfId="0" applyNumberFormat="1" applyFont="1" applyFill="1" applyBorder="1"/>
    <xf numFmtId="3" fontId="18" fillId="0" borderId="0" xfId="0" applyNumberFormat="1" applyFont="1"/>
    <xf numFmtId="0" fontId="24" fillId="0" borderId="9" xfId="0" applyFont="1" applyBorder="1" applyAlignment="1">
      <alignment horizontal="center"/>
    </xf>
    <xf numFmtId="0" fontId="20" fillId="3" borderId="16" xfId="0" applyFont="1" applyFill="1" applyBorder="1"/>
    <xf numFmtId="0" fontId="0" fillId="2" borderId="15" xfId="0" applyFill="1" applyBorder="1" applyAlignment="1">
      <alignment horizontal="center"/>
    </xf>
    <xf numFmtId="49" fontId="18" fillId="0" borderId="32" xfId="0" applyNumberFormat="1" applyFont="1" applyBorder="1"/>
    <xf numFmtId="0" fontId="0" fillId="0" borderId="16" xfId="0" applyBorder="1" applyAlignment="1">
      <alignment horizontal="right"/>
    </xf>
    <xf numFmtId="0" fontId="0" fillId="2" borderId="37" xfId="0" applyFill="1" applyBorder="1" applyAlignment="1">
      <alignment horizontal="center"/>
    </xf>
    <xf numFmtId="49" fontId="0" fillId="0" borderId="54" xfId="0" applyNumberFormat="1" applyBorder="1"/>
    <xf numFmtId="0" fontId="0" fillId="0" borderId="54" xfId="0" applyBorder="1" applyAlignment="1">
      <alignment horizontal="center"/>
    </xf>
    <xf numFmtId="4" fontId="10" fillId="0" borderId="24" xfId="0" applyNumberFormat="1" applyFont="1" applyFill="1" applyBorder="1"/>
    <xf numFmtId="10" fontId="16" fillId="0" borderId="38" xfId="0" applyNumberFormat="1" applyFont="1" applyFill="1" applyBorder="1"/>
    <xf numFmtId="49" fontId="10" fillId="0" borderId="32" xfId="0" applyNumberFormat="1" applyFont="1" applyFill="1" applyBorder="1"/>
    <xf numFmtId="0" fontId="0" fillId="0" borderId="53" xfId="0" applyFill="1" applyBorder="1"/>
    <xf numFmtId="49" fontId="10" fillId="0" borderId="54" xfId="0" applyNumberFormat="1" applyFont="1" applyFill="1" applyBorder="1"/>
    <xf numFmtId="165" fontId="22" fillId="0" borderId="50" xfId="0" applyNumberFormat="1" applyFont="1" applyFill="1" applyBorder="1" applyAlignment="1">
      <alignment horizontal="center"/>
    </xf>
    <xf numFmtId="10" fontId="0" fillId="0" borderId="0" xfId="0" applyNumberFormat="1" applyFill="1"/>
    <xf numFmtId="0" fontId="40" fillId="0" borderId="0" xfId="12" applyFont="1"/>
    <xf numFmtId="0" fontId="39" fillId="0" borderId="0" xfId="12"/>
    <xf numFmtId="0" fontId="40" fillId="0" borderId="0" xfId="12" applyFont="1" applyAlignment="1">
      <alignment horizontal="center"/>
    </xf>
    <xf numFmtId="0" fontId="24" fillId="0" borderId="5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10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41" fillId="0" borderId="0" xfId="0" applyFont="1"/>
    <xf numFmtId="0" fontId="24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</cellXfs>
  <cellStyles count="16">
    <cellStyle name="[0]" xfId="1" xr:uid="{00000000-0005-0000-0000-000000000000}"/>
    <cellStyle name="Čárka" xfId="5" builtinId="3"/>
    <cellStyle name="New Titles" xfId="2" xr:uid="{00000000-0005-0000-0000-000002000000}"/>
    <cellStyle name="Normal_List1" xfId="3" xr:uid="{00000000-0005-0000-0000-000003000000}"/>
    <cellStyle name="Normální" xfId="0" builtinId="0"/>
    <cellStyle name="normální 2" xfId="7" xr:uid="{00000000-0005-0000-0000-000005000000}"/>
    <cellStyle name="normální 2 2" xfId="14" xr:uid="{00000000-0005-0000-0000-000006000000}"/>
    <cellStyle name="Normální 3" xfId="10" xr:uid="{00000000-0005-0000-0000-000007000000}"/>
    <cellStyle name="normální 4" xfId="12" xr:uid="{00000000-0005-0000-0000-000008000000}"/>
    <cellStyle name="Normální 5" xfId="8" xr:uid="{00000000-0005-0000-0000-000009000000}"/>
    <cellStyle name="normální 6" xfId="13" xr:uid="{00000000-0005-0000-0000-00000A000000}"/>
    <cellStyle name="Normální 7" xfId="11" xr:uid="{00000000-0005-0000-0000-00000B000000}"/>
    <cellStyle name="Normální 8" xfId="15" xr:uid="{00000000-0005-0000-0000-00000C000000}"/>
    <cellStyle name="normální_06 Kalkulace Tišnovsko" xfId="4" xr:uid="{00000000-0005-0000-0000-00000D000000}"/>
    <cellStyle name="Procenta" xfId="6" builtinId="5"/>
    <cellStyle name="Procenta 2" xfId="9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1771682</xdr:colOff>
      <xdr:row>2</xdr:row>
      <xdr:rowOff>69272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0DD09D-41D5-4A28-BE38-7189F7D6A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0282" cy="450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9557</xdr:colOff>
      <xdr:row>2</xdr:row>
      <xdr:rowOff>69272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CC64757-15BA-4310-B942-879B85BE6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0282" cy="3931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ze\2011\BV\Koncese%20&#381;idlochovice\Nab&#237;dka%20-%2020110506\9.2%20P&#345;&#237;loha%20&#269;.%205%20&#269;&#225;st%20B.%20Finan&#269;n&#237;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Kalkulace"/>
      <sheetName val="Slovnik"/>
    </sheetNames>
    <sheetDataSet>
      <sheetData sheetId="0" refreshError="1"/>
      <sheetData sheetId="1" refreshError="1"/>
      <sheetData sheetId="2">
        <row r="15">
          <cell r="C15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G42"/>
  <sheetViews>
    <sheetView showZeros="0" zoomScaleNormal="100" workbookViewId="0">
      <selection activeCell="Z4" sqref="Z4:Z31"/>
    </sheetView>
  </sheetViews>
  <sheetFormatPr defaultRowHeight="15" customHeight="1" x14ac:dyDescent="0.2"/>
  <cols>
    <col min="1" max="1" width="3.42578125" customWidth="1"/>
    <col min="2" max="2" width="29.140625" customWidth="1"/>
    <col min="3" max="3" width="9.5703125" bestFit="1" customWidth="1"/>
    <col min="4" max="7" width="9.5703125" hidden="1" customWidth="1"/>
    <col min="8" max="8" width="9.7109375" hidden="1" customWidth="1"/>
    <col min="9" max="9" width="11.28515625" hidden="1" customWidth="1"/>
    <col min="10" max="10" width="9.7109375" hidden="1" customWidth="1"/>
    <col min="11" max="11" width="11.28515625" hidden="1" customWidth="1"/>
    <col min="12" max="12" width="9.7109375" hidden="1" customWidth="1"/>
    <col min="13" max="13" width="11.28515625" hidden="1" customWidth="1"/>
    <col min="14" max="14" width="9.140625" hidden="1" customWidth="1"/>
    <col min="15" max="17" width="10.28515625" hidden="1" customWidth="1"/>
    <col min="18" max="18" width="0" hidden="1" customWidth="1"/>
    <col min="19" max="19" width="9.7109375" hidden="1" customWidth="1"/>
    <col min="20" max="20" width="0" hidden="1" customWidth="1"/>
    <col min="21" max="21" width="9.7109375" hidden="1" customWidth="1"/>
    <col min="26" max="26" width="9.140625" customWidth="1"/>
    <col min="27" max="27" width="33.28515625" customWidth="1"/>
    <col min="28" max="28" width="7.85546875" bestFit="1" customWidth="1"/>
  </cols>
  <sheetData>
    <row r="1" spans="1:31" s="2" customFormat="1" ht="18" customHeight="1" thickBot="1" x14ac:dyDescent="0.4">
      <c r="A1" s="247" t="s">
        <v>39</v>
      </c>
      <c r="C1" s="3"/>
      <c r="D1" s="3"/>
      <c r="E1" s="3"/>
      <c r="F1" s="3"/>
      <c r="G1" s="3"/>
      <c r="H1" s="3"/>
    </row>
    <row r="2" spans="1:31" s="2" customFormat="1" ht="15" customHeight="1" x14ac:dyDescent="0.3">
      <c r="D2" s="310">
        <v>2006</v>
      </c>
      <c r="E2" s="311"/>
      <c r="F2" s="310">
        <v>2007</v>
      </c>
      <c r="G2" s="311"/>
      <c r="H2" s="310">
        <v>2008</v>
      </c>
      <c r="I2" s="311"/>
      <c r="J2" s="312">
        <v>2009</v>
      </c>
      <c r="K2" s="312"/>
      <c r="L2" s="310">
        <v>2010</v>
      </c>
      <c r="M2" s="311"/>
      <c r="N2" s="308">
        <v>2011</v>
      </c>
      <c r="O2" s="309"/>
      <c r="P2" s="308">
        <v>2012</v>
      </c>
      <c r="Q2" s="309"/>
      <c r="R2" s="308">
        <v>2013</v>
      </c>
      <c r="S2" s="309"/>
      <c r="T2" s="308">
        <v>2014</v>
      </c>
      <c r="U2" s="309"/>
      <c r="V2" s="308">
        <v>2015</v>
      </c>
      <c r="W2" s="309"/>
      <c r="X2" s="308">
        <v>2016</v>
      </c>
      <c r="Y2" s="309"/>
      <c r="Z2" s="203">
        <v>2017</v>
      </c>
      <c r="AA2" s="203" t="s">
        <v>46</v>
      </c>
    </row>
    <row r="3" spans="1:31" s="5" customFormat="1" ht="15" customHeight="1" thickBot="1" x14ac:dyDescent="0.25">
      <c r="A3" s="4"/>
      <c r="D3" s="25" t="s">
        <v>40</v>
      </c>
      <c r="E3" s="34" t="s">
        <v>41</v>
      </c>
      <c r="F3" s="25" t="s">
        <v>40</v>
      </c>
      <c r="G3" s="34" t="s">
        <v>41</v>
      </c>
      <c r="H3" s="25" t="s">
        <v>40</v>
      </c>
      <c r="I3" s="34" t="s">
        <v>41</v>
      </c>
      <c r="J3" s="27" t="s">
        <v>40</v>
      </c>
      <c r="K3" s="26" t="s">
        <v>41</v>
      </c>
      <c r="L3" s="25" t="s">
        <v>40</v>
      </c>
      <c r="M3" s="26" t="s">
        <v>41</v>
      </c>
      <c r="N3" s="192" t="s">
        <v>40</v>
      </c>
      <c r="O3" s="195" t="s">
        <v>41</v>
      </c>
      <c r="P3" s="192" t="s">
        <v>40</v>
      </c>
      <c r="Q3" s="195" t="s">
        <v>41</v>
      </c>
      <c r="R3" s="192" t="s">
        <v>40</v>
      </c>
      <c r="S3" s="195" t="s">
        <v>41</v>
      </c>
      <c r="T3" s="192" t="s">
        <v>40</v>
      </c>
      <c r="U3" s="195" t="s">
        <v>41</v>
      </c>
      <c r="V3" s="210" t="s">
        <v>42</v>
      </c>
      <c r="W3" s="195" t="s">
        <v>41</v>
      </c>
      <c r="X3" s="210" t="s">
        <v>42</v>
      </c>
      <c r="Y3" s="195" t="s">
        <v>73</v>
      </c>
      <c r="Z3" s="69" t="s">
        <v>40</v>
      </c>
      <c r="AA3" s="69"/>
    </row>
    <row r="4" spans="1:31" ht="15" customHeight="1" x14ac:dyDescent="0.2">
      <c r="A4" s="101" t="s">
        <v>0</v>
      </c>
      <c r="B4" s="70" t="s">
        <v>1</v>
      </c>
      <c r="C4" s="28" t="s">
        <v>2</v>
      </c>
      <c r="D4" s="35">
        <v>1800</v>
      </c>
      <c r="E4" s="29">
        <v>1805.5940000000001</v>
      </c>
      <c r="F4" s="35">
        <v>1800</v>
      </c>
      <c r="G4" s="29">
        <v>1767.5</v>
      </c>
      <c r="H4" s="35">
        <v>1760</v>
      </c>
      <c r="I4" s="29">
        <v>1839.816</v>
      </c>
      <c r="J4" s="33">
        <v>1800</v>
      </c>
      <c r="K4" s="36">
        <v>1776.74</v>
      </c>
      <c r="L4" s="35">
        <v>1700</v>
      </c>
      <c r="M4" s="29">
        <v>1694.3119999999999</v>
      </c>
      <c r="N4" s="40">
        <v>1680</v>
      </c>
      <c r="O4" s="194">
        <v>1713.7539999999999</v>
      </c>
      <c r="P4" s="40">
        <v>1670</v>
      </c>
      <c r="Q4" s="40">
        <v>1705.568</v>
      </c>
      <c r="R4" s="40">
        <v>1700</v>
      </c>
      <c r="S4" s="40">
        <v>1659.23</v>
      </c>
      <c r="T4" s="40">
        <v>1700</v>
      </c>
      <c r="U4" s="40">
        <v>1632.702</v>
      </c>
      <c r="V4" s="40">
        <v>1700</v>
      </c>
      <c r="W4" s="40">
        <v>1646.492</v>
      </c>
      <c r="X4" s="40">
        <v>1700</v>
      </c>
      <c r="Y4" s="40">
        <v>1700</v>
      </c>
      <c r="Z4" s="40">
        <v>1700</v>
      </c>
      <c r="AA4" s="233"/>
      <c r="AB4" s="230">
        <f>IF(Z4=0,0,Z4/X4-1)</f>
        <v>0</v>
      </c>
    </row>
    <row r="5" spans="1:31" ht="15" customHeight="1" x14ac:dyDescent="0.2">
      <c r="A5" s="102"/>
      <c r="B5" s="71" t="s">
        <v>3</v>
      </c>
      <c r="C5" s="72" t="e">
        <f>(#REF!-#REF!)/#REF!</f>
        <v>#REF!</v>
      </c>
      <c r="D5" s="76"/>
      <c r="E5" s="77"/>
      <c r="F5" s="76"/>
      <c r="G5" s="77"/>
      <c r="H5" s="76"/>
      <c r="I5" s="77"/>
      <c r="J5" s="78"/>
      <c r="K5" s="79"/>
      <c r="L5" s="76"/>
      <c r="M5" s="77"/>
      <c r="N5" s="80"/>
      <c r="O5" s="244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230">
        <f t="shared" ref="AB5:AB31" si="0">IF(Z5=0,0,Z5/X5-1)</f>
        <v>0</v>
      </c>
    </row>
    <row r="6" spans="1:31" ht="15" customHeight="1" thickBot="1" x14ac:dyDescent="0.25">
      <c r="A6" s="102"/>
      <c r="B6" s="143"/>
      <c r="C6" s="103"/>
      <c r="D6" s="104"/>
      <c r="E6" s="105"/>
      <c r="F6" s="104"/>
      <c r="G6" s="105"/>
      <c r="H6" s="104"/>
      <c r="I6" s="105"/>
      <c r="J6" s="106"/>
      <c r="K6" s="107"/>
      <c r="L6" s="104"/>
      <c r="M6" s="105"/>
      <c r="N6" s="108"/>
      <c r="O6" s="194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230">
        <f t="shared" si="0"/>
        <v>0</v>
      </c>
    </row>
    <row r="7" spans="1:31" ht="15" customHeight="1" x14ac:dyDescent="0.2">
      <c r="A7" s="101" t="s">
        <v>4</v>
      </c>
      <c r="B7" s="46" t="s">
        <v>5</v>
      </c>
      <c r="C7" s="18" t="s">
        <v>2</v>
      </c>
      <c r="D7" s="37">
        <v>4080</v>
      </c>
      <c r="E7" s="31">
        <v>4520</v>
      </c>
      <c r="F7" s="37">
        <v>4444</v>
      </c>
      <c r="G7" s="31">
        <v>4904</v>
      </c>
      <c r="H7" s="37">
        <v>4718</v>
      </c>
      <c r="I7" s="31">
        <v>4718</v>
      </c>
      <c r="J7" s="38">
        <v>5407</v>
      </c>
      <c r="K7" s="39">
        <v>5406</v>
      </c>
      <c r="L7" s="37">
        <v>6028</v>
      </c>
      <c r="M7" s="31">
        <v>6021.9960000000001</v>
      </c>
      <c r="N7" s="40">
        <f>SUM(N8:N9)</f>
        <v>7190</v>
      </c>
      <c r="O7" s="204">
        <v>7190</v>
      </c>
      <c r="P7" s="40">
        <v>8420</v>
      </c>
      <c r="Q7" s="40">
        <v>8416</v>
      </c>
      <c r="R7" s="40">
        <v>9751</v>
      </c>
      <c r="S7" s="40">
        <v>9747</v>
      </c>
      <c r="T7" s="40">
        <v>10524.36</v>
      </c>
      <c r="U7" s="40">
        <v>11283</v>
      </c>
      <c r="V7" s="40">
        <v>11046.378000000001</v>
      </c>
      <c r="W7" s="40">
        <v>11055.000000000002</v>
      </c>
      <c r="X7" s="40">
        <f>SUM(X8:X9)</f>
        <v>12643</v>
      </c>
      <c r="Y7" s="40">
        <f>SUM(Y8:Y9)</f>
        <v>13943</v>
      </c>
      <c r="Z7" s="40">
        <f>SUM(Z8:Z9)</f>
        <v>13647.400000000001</v>
      </c>
      <c r="AA7" s="249"/>
      <c r="AB7" s="230">
        <f t="shared" si="0"/>
        <v>7.944317013367086E-2</v>
      </c>
    </row>
    <row r="8" spans="1:31" ht="15" customHeight="1" x14ac:dyDescent="0.2">
      <c r="A8" s="102"/>
      <c r="B8" s="7" t="s">
        <v>6</v>
      </c>
      <c r="C8" s="73"/>
      <c r="D8" s="81"/>
      <c r="E8" s="82"/>
      <c r="F8" s="81">
        <v>4404</v>
      </c>
      <c r="G8" s="82">
        <v>4854</v>
      </c>
      <c r="H8" s="81">
        <v>4668</v>
      </c>
      <c r="I8" s="82">
        <v>4668</v>
      </c>
      <c r="J8" s="83">
        <v>5352</v>
      </c>
      <c r="K8" s="84">
        <v>5352</v>
      </c>
      <c r="L8" s="81">
        <v>5968</v>
      </c>
      <c r="M8" s="82">
        <v>5967.9960000000001</v>
      </c>
      <c r="N8" s="85">
        <v>7110</v>
      </c>
      <c r="O8" s="205">
        <v>7110</v>
      </c>
      <c r="P8" s="85">
        <v>8336</v>
      </c>
      <c r="Q8" s="85">
        <v>8362</v>
      </c>
      <c r="R8" s="85">
        <v>9667</v>
      </c>
      <c r="S8" s="85">
        <v>9693</v>
      </c>
      <c r="T8" s="85">
        <v>10440.36</v>
      </c>
      <c r="U8" s="85">
        <v>11199</v>
      </c>
      <c r="V8" s="85">
        <v>10962.378000000001</v>
      </c>
      <c r="W8" s="85">
        <v>10971.000000000002</v>
      </c>
      <c r="X8" s="85">
        <v>12555</v>
      </c>
      <c r="Y8" s="85">
        <v>13855</v>
      </c>
      <c r="Z8" s="85">
        <f>X8*1.08</f>
        <v>13559.400000000001</v>
      </c>
      <c r="AA8" s="270"/>
      <c r="AB8" s="230">
        <f t="shared" si="0"/>
        <v>8.0000000000000071E-2</v>
      </c>
      <c r="AC8" s="283"/>
      <c r="AE8" s="246"/>
    </row>
    <row r="9" spans="1:31" ht="15" customHeight="1" thickBot="1" x14ac:dyDescent="0.25">
      <c r="A9" s="109"/>
      <c r="B9" s="110" t="s">
        <v>7</v>
      </c>
      <c r="C9" s="6" t="e">
        <f>(#REF!-#REF!)/#REF!</f>
        <v>#REF!</v>
      </c>
      <c r="D9" s="111"/>
      <c r="E9" s="112"/>
      <c r="F9" s="111">
        <v>40</v>
      </c>
      <c r="G9" s="112">
        <v>50</v>
      </c>
      <c r="H9" s="111">
        <v>50</v>
      </c>
      <c r="I9" s="112">
        <v>50</v>
      </c>
      <c r="J9" s="113">
        <v>55</v>
      </c>
      <c r="K9" s="114">
        <v>54</v>
      </c>
      <c r="L9" s="111">
        <v>60</v>
      </c>
      <c r="M9" s="112">
        <v>54</v>
      </c>
      <c r="N9" s="115">
        <v>80</v>
      </c>
      <c r="O9" s="200">
        <v>80</v>
      </c>
      <c r="P9" s="115">
        <v>84</v>
      </c>
      <c r="Q9" s="115">
        <v>54</v>
      </c>
      <c r="R9" s="115">
        <v>84</v>
      </c>
      <c r="S9" s="115">
        <v>54</v>
      </c>
      <c r="T9" s="115">
        <v>84</v>
      </c>
      <c r="U9" s="115">
        <v>84</v>
      </c>
      <c r="V9" s="115">
        <v>84</v>
      </c>
      <c r="W9" s="115">
        <v>84</v>
      </c>
      <c r="X9" s="115">
        <v>88</v>
      </c>
      <c r="Y9" s="115">
        <v>88</v>
      </c>
      <c r="Z9" s="115">
        <v>88</v>
      </c>
      <c r="AA9" s="115"/>
      <c r="AB9" s="230">
        <f t="shared" si="0"/>
        <v>0</v>
      </c>
    </row>
    <row r="10" spans="1:31" ht="15" customHeight="1" x14ac:dyDescent="0.2">
      <c r="A10" s="101" t="s">
        <v>8</v>
      </c>
      <c r="B10" s="70" t="s">
        <v>9</v>
      </c>
      <c r="C10" s="28" t="s">
        <v>2</v>
      </c>
      <c r="D10" s="35">
        <v>2953</v>
      </c>
      <c r="E10" s="29">
        <v>3552.962</v>
      </c>
      <c r="F10" s="35">
        <v>3185</v>
      </c>
      <c r="G10" s="29">
        <v>3853.0630000000001</v>
      </c>
      <c r="H10" s="35">
        <v>3410</v>
      </c>
      <c r="I10" s="29">
        <v>3944.2579999999998</v>
      </c>
      <c r="J10" s="33">
        <v>3500</v>
      </c>
      <c r="K10" s="36">
        <v>3675.6030000000001</v>
      </c>
      <c r="L10" s="35">
        <v>3510</v>
      </c>
      <c r="M10" s="29">
        <v>3654.5439999999999</v>
      </c>
      <c r="N10" s="32">
        <v>3664</v>
      </c>
      <c r="O10" s="194">
        <v>3781.8710000000001</v>
      </c>
      <c r="P10" s="32">
        <v>3698</v>
      </c>
      <c r="Q10" s="32">
        <v>4305.5395399999979</v>
      </c>
      <c r="R10" s="32">
        <v>3854</v>
      </c>
      <c r="S10" s="32">
        <v>3365.7714400000036</v>
      </c>
      <c r="T10" s="32">
        <v>3896</v>
      </c>
      <c r="U10" s="32">
        <v>4502.1947999999993</v>
      </c>
      <c r="V10" s="32">
        <v>4182</v>
      </c>
      <c r="W10" s="32">
        <v>5141.1765200000073</v>
      </c>
      <c r="X10" s="32">
        <v>4270</v>
      </c>
      <c r="Y10" s="32">
        <v>4300</v>
      </c>
      <c r="Z10" s="32">
        <v>4000</v>
      </c>
      <c r="AA10" s="32"/>
      <c r="AB10" s="230">
        <f t="shared" si="0"/>
        <v>-6.3231850117095978E-2</v>
      </c>
    </row>
    <row r="11" spans="1:31" ht="15" customHeight="1" thickBot="1" x14ac:dyDescent="0.25">
      <c r="A11" s="109"/>
      <c r="B11" s="144"/>
      <c r="C11" s="116"/>
      <c r="D11" s="104"/>
      <c r="E11" s="105"/>
      <c r="F11" s="104"/>
      <c r="G11" s="105"/>
      <c r="H11" s="104"/>
      <c r="I11" s="105"/>
      <c r="J11" s="106"/>
      <c r="K11" s="107"/>
      <c r="L11" s="104"/>
      <c r="M11" s="105"/>
      <c r="N11" s="108"/>
      <c r="O11" s="19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230">
        <f t="shared" si="0"/>
        <v>0</v>
      </c>
    </row>
    <row r="12" spans="1:31" ht="15" customHeight="1" x14ac:dyDescent="0.2">
      <c r="A12" s="102" t="s">
        <v>10</v>
      </c>
      <c r="B12" s="46" t="s">
        <v>11</v>
      </c>
      <c r="C12" s="18" t="s">
        <v>2</v>
      </c>
      <c r="D12" s="41">
        <v>8666</v>
      </c>
      <c r="E12" s="42">
        <v>7998.01</v>
      </c>
      <c r="F12" s="41">
        <v>9069</v>
      </c>
      <c r="G12" s="42">
        <v>8858.5849999999991</v>
      </c>
      <c r="H12" s="41">
        <v>9744</v>
      </c>
      <c r="I12" s="42">
        <v>9859.9830000000002</v>
      </c>
      <c r="J12" s="43">
        <v>10183</v>
      </c>
      <c r="K12" s="44">
        <v>10451.815000000001</v>
      </c>
      <c r="L12" s="41">
        <v>10511</v>
      </c>
      <c r="M12" s="42">
        <v>10530.219000000001</v>
      </c>
      <c r="N12" s="45">
        <f>SUM(N13:N17)</f>
        <v>10884</v>
      </c>
      <c r="O12" s="206">
        <v>10254.976000000001</v>
      </c>
      <c r="P12" s="45">
        <v>11224.705423830332</v>
      </c>
      <c r="Q12" s="45">
        <v>10455.391589999997</v>
      </c>
      <c r="R12" s="45">
        <v>11481</v>
      </c>
      <c r="S12" s="45">
        <v>10572.337329999997</v>
      </c>
      <c r="T12" s="45">
        <v>11597.45</v>
      </c>
      <c r="U12" s="45">
        <v>10854.804049999997</v>
      </c>
      <c r="V12" s="45">
        <v>11498.248500000002</v>
      </c>
      <c r="W12" s="45">
        <v>10440.73007999999</v>
      </c>
      <c r="X12" s="45">
        <f>SUM(X13:X17)</f>
        <v>11006</v>
      </c>
      <c r="Y12" s="45">
        <f>SUM(Y13:Y17)</f>
        <v>10800</v>
      </c>
      <c r="Z12" s="45">
        <f>SUM(Z13:Z17)</f>
        <v>10621</v>
      </c>
      <c r="AA12" s="45"/>
      <c r="AB12" s="230">
        <f t="shared" si="0"/>
        <v>-3.4980919498455387E-2</v>
      </c>
      <c r="AE12" s="246"/>
    </row>
    <row r="13" spans="1:31" ht="15" customHeight="1" x14ac:dyDescent="0.2">
      <c r="A13" s="102"/>
      <c r="B13" s="7" t="s">
        <v>12</v>
      </c>
      <c r="C13" s="8"/>
      <c r="D13" s="86">
        <v>1591</v>
      </c>
      <c r="E13" s="87">
        <v>1529.827</v>
      </c>
      <c r="F13" s="86">
        <v>1890</v>
      </c>
      <c r="G13" s="87">
        <v>1819.693</v>
      </c>
      <c r="H13" s="86">
        <v>2147</v>
      </c>
      <c r="I13" s="87">
        <v>2045.95</v>
      </c>
      <c r="J13" s="88">
        <v>2384</v>
      </c>
      <c r="K13" s="89">
        <v>2344.7049999999999</v>
      </c>
      <c r="L13" s="86">
        <v>2253</v>
      </c>
      <c r="M13" s="87">
        <v>2239.489</v>
      </c>
      <c r="N13" s="90">
        <v>2529</v>
      </c>
      <c r="O13" s="207">
        <v>2100.9760000000001</v>
      </c>
      <c r="P13" s="90">
        <v>2439.3832400000001</v>
      </c>
      <c r="Q13" s="90">
        <v>2043.5959699999994</v>
      </c>
      <c r="R13" s="90">
        <v>2374</v>
      </c>
      <c r="S13" s="90">
        <v>2051.5005199999996</v>
      </c>
      <c r="T13" s="90">
        <v>2329</v>
      </c>
      <c r="U13" s="90">
        <v>1984.0371099999995</v>
      </c>
      <c r="V13" s="90">
        <v>1826</v>
      </c>
      <c r="W13" s="90">
        <v>1627.1969700000006</v>
      </c>
      <c r="X13" s="90">
        <v>1766</v>
      </c>
      <c r="Y13" s="90">
        <v>1680</v>
      </c>
      <c r="Z13" s="90">
        <v>1650</v>
      </c>
      <c r="AA13" s="243"/>
      <c r="AB13" s="230">
        <f t="shared" si="0"/>
        <v>-6.5685164212910485E-2</v>
      </c>
      <c r="AD13" s="246"/>
      <c r="AE13" s="246"/>
    </row>
    <row r="14" spans="1:31" ht="15" customHeight="1" x14ac:dyDescent="0.2">
      <c r="A14" s="102"/>
      <c r="B14" s="7" t="s">
        <v>13</v>
      </c>
      <c r="C14" s="8"/>
      <c r="D14" s="86">
        <v>3493</v>
      </c>
      <c r="E14" s="87">
        <v>3200.3130000000001</v>
      </c>
      <c r="F14" s="86">
        <v>3776</v>
      </c>
      <c r="G14" s="87">
        <v>3422.739</v>
      </c>
      <c r="H14" s="86">
        <v>3943</v>
      </c>
      <c r="I14" s="87">
        <v>3686.873</v>
      </c>
      <c r="J14" s="88">
        <v>3960</v>
      </c>
      <c r="K14" s="89">
        <v>4036.5549999999998</v>
      </c>
      <c r="L14" s="86">
        <v>4164</v>
      </c>
      <c r="M14" s="87">
        <v>4305.259</v>
      </c>
      <c r="N14" s="90">
        <v>4164</v>
      </c>
      <c r="O14" s="207">
        <v>3897.6849999999999</v>
      </c>
      <c r="P14" s="90">
        <v>4497.3999999999996</v>
      </c>
      <c r="Q14" s="90">
        <v>4014.176809999999</v>
      </c>
      <c r="R14" s="90">
        <v>4669</v>
      </c>
      <c r="S14" s="90">
        <v>4062.9404699999982</v>
      </c>
      <c r="T14" s="90">
        <v>4716</v>
      </c>
      <c r="U14" s="90">
        <v>4193.6925999999976</v>
      </c>
      <c r="V14" s="90">
        <v>4944</v>
      </c>
      <c r="W14" s="90">
        <v>4507.3939199999886</v>
      </c>
      <c r="X14" s="90">
        <v>4551</v>
      </c>
      <c r="Y14" s="90">
        <v>4500</v>
      </c>
      <c r="Z14" s="90">
        <v>4551</v>
      </c>
      <c r="AA14" s="90"/>
      <c r="AB14" s="230">
        <f t="shared" si="0"/>
        <v>0</v>
      </c>
      <c r="AD14" s="246"/>
      <c r="AE14" s="246"/>
    </row>
    <row r="15" spans="1:31" ht="15" customHeight="1" x14ac:dyDescent="0.2">
      <c r="A15" s="102"/>
      <c r="B15" s="7" t="s">
        <v>14</v>
      </c>
      <c r="C15" s="8"/>
      <c r="D15" s="86">
        <v>664</v>
      </c>
      <c r="E15" s="87">
        <v>631.28499999999997</v>
      </c>
      <c r="F15" s="86">
        <v>585</v>
      </c>
      <c r="G15" s="87">
        <v>563.56200000000001</v>
      </c>
      <c r="H15" s="86">
        <v>630</v>
      </c>
      <c r="I15" s="87">
        <v>617.20000000000005</v>
      </c>
      <c r="J15" s="88">
        <v>591</v>
      </c>
      <c r="K15" s="89">
        <v>676.33299999999997</v>
      </c>
      <c r="L15" s="86">
        <v>658</v>
      </c>
      <c r="M15" s="87">
        <v>694.81799999999998</v>
      </c>
      <c r="N15" s="90">
        <v>658</v>
      </c>
      <c r="O15" s="208">
        <v>642.577</v>
      </c>
      <c r="P15" s="90">
        <v>689.5</v>
      </c>
      <c r="Q15" s="90">
        <v>672.5539</v>
      </c>
      <c r="R15" s="90">
        <v>690</v>
      </c>
      <c r="S15" s="90">
        <v>704.48900000000003</v>
      </c>
      <c r="T15" s="90">
        <v>707.24999999999989</v>
      </c>
      <c r="U15" s="90">
        <v>764.73699999999997</v>
      </c>
      <c r="V15" s="90">
        <v>742.61249999999995</v>
      </c>
      <c r="W15" s="90">
        <v>753.56200000000001</v>
      </c>
      <c r="X15" s="90">
        <v>770</v>
      </c>
      <c r="Y15" s="90">
        <v>770</v>
      </c>
      <c r="Z15" s="90">
        <v>770</v>
      </c>
      <c r="AA15" s="90"/>
      <c r="AB15" s="230">
        <f t="shared" si="0"/>
        <v>0</v>
      </c>
    </row>
    <row r="16" spans="1:31" ht="15" customHeight="1" x14ac:dyDescent="0.2">
      <c r="A16" s="102"/>
      <c r="B16" s="7" t="s">
        <v>15</v>
      </c>
      <c r="C16" s="8"/>
      <c r="D16" s="86">
        <v>2228</v>
      </c>
      <c r="E16" s="91">
        <v>2019.0640000000001</v>
      </c>
      <c r="F16" s="86">
        <v>2128</v>
      </c>
      <c r="G16" s="91">
        <v>2321.9749999999999</v>
      </c>
      <c r="H16" s="86">
        <v>2156</v>
      </c>
      <c r="I16" s="91">
        <v>2459.203</v>
      </c>
      <c r="J16" s="88">
        <v>2280</v>
      </c>
      <c r="K16" s="92">
        <v>2155.587</v>
      </c>
      <c r="L16" s="86">
        <v>2385.0000000000005</v>
      </c>
      <c r="M16" s="91">
        <v>2229.8829999999998</v>
      </c>
      <c r="N16" s="90">
        <v>2433</v>
      </c>
      <c r="O16" s="207">
        <v>2382.9059999999999</v>
      </c>
      <c r="P16" s="90">
        <v>2469.4949999999999</v>
      </c>
      <c r="Q16" s="90">
        <v>2472.7676000000001</v>
      </c>
      <c r="R16" s="90">
        <v>2528</v>
      </c>
      <c r="S16" s="90">
        <v>2478.57204</v>
      </c>
      <c r="T16" s="90">
        <v>2591.1999999999998</v>
      </c>
      <c r="U16" s="90">
        <v>2384.7178800000002</v>
      </c>
      <c r="V16" s="90">
        <v>2668.9359999999997</v>
      </c>
      <c r="W16" s="90">
        <v>1908.1999099999998</v>
      </c>
      <c r="X16" s="90">
        <v>2469</v>
      </c>
      <c r="Y16" s="90">
        <v>2100</v>
      </c>
      <c r="Z16" s="90">
        <v>2200</v>
      </c>
      <c r="AA16" s="90"/>
      <c r="AB16" s="230">
        <f t="shared" si="0"/>
        <v>-0.10895099230457672</v>
      </c>
    </row>
    <row r="17" spans="1:33" ht="15" customHeight="1" x14ac:dyDescent="0.2">
      <c r="A17" s="102"/>
      <c r="B17" s="7" t="s">
        <v>16</v>
      </c>
      <c r="C17" s="8"/>
      <c r="D17" s="86">
        <v>690</v>
      </c>
      <c r="E17" s="87">
        <v>617.52099999999996</v>
      </c>
      <c r="F17" s="86">
        <v>690</v>
      </c>
      <c r="G17" s="87">
        <v>730.61599999999999</v>
      </c>
      <c r="H17" s="86">
        <v>868</v>
      </c>
      <c r="I17" s="87">
        <v>1050.7569999999998</v>
      </c>
      <c r="J17" s="88">
        <v>968</v>
      </c>
      <c r="K17" s="89">
        <v>1238.635</v>
      </c>
      <c r="L17" s="86">
        <v>1051</v>
      </c>
      <c r="M17" s="87">
        <v>1060.77</v>
      </c>
      <c r="N17" s="90">
        <v>1100</v>
      </c>
      <c r="O17" s="207">
        <v>1230.8319999999999</v>
      </c>
      <c r="P17" s="90">
        <v>1128.9271838303325</v>
      </c>
      <c r="Q17" s="90">
        <v>1252.2973100000002</v>
      </c>
      <c r="R17" s="90">
        <v>1220</v>
      </c>
      <c r="S17" s="90">
        <v>1274.8353</v>
      </c>
      <c r="T17" s="90">
        <v>1254</v>
      </c>
      <c r="U17" s="90">
        <v>1527.6194599999999</v>
      </c>
      <c r="V17" s="90">
        <v>1316.7</v>
      </c>
      <c r="W17" s="90">
        <v>1644.3772799999997</v>
      </c>
      <c r="X17" s="90">
        <v>1450</v>
      </c>
      <c r="Y17" s="90">
        <v>1750</v>
      </c>
      <c r="Z17" s="90">
        <v>1450</v>
      </c>
      <c r="AA17" s="243"/>
      <c r="AB17" s="230">
        <f t="shared" si="0"/>
        <v>0</v>
      </c>
      <c r="AF17" s="246"/>
      <c r="AG17" s="246"/>
    </row>
    <row r="18" spans="1:33" ht="15" customHeight="1" thickBot="1" x14ac:dyDescent="0.25">
      <c r="A18" s="102"/>
      <c r="B18" s="22"/>
      <c r="C18" s="117"/>
      <c r="D18" s="118"/>
      <c r="E18" s="119"/>
      <c r="F18" s="118"/>
      <c r="G18" s="119"/>
      <c r="H18" s="118"/>
      <c r="I18" s="119"/>
      <c r="J18" s="120"/>
      <c r="K18" s="22"/>
      <c r="L18" s="118"/>
      <c r="M18" s="119"/>
      <c r="N18" s="121"/>
      <c r="O18" s="209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230">
        <f t="shared" si="0"/>
        <v>0</v>
      </c>
    </row>
    <row r="19" spans="1:33" ht="15" customHeight="1" x14ac:dyDescent="0.2">
      <c r="A19" s="101" t="s">
        <v>17</v>
      </c>
      <c r="B19" s="60" t="s">
        <v>18</v>
      </c>
      <c r="C19" s="28" t="s">
        <v>2</v>
      </c>
      <c r="D19" s="35">
        <v>938</v>
      </c>
      <c r="E19" s="29">
        <v>928.048</v>
      </c>
      <c r="F19" s="35">
        <v>991.7</v>
      </c>
      <c r="G19" s="29">
        <v>980.45500000000004</v>
      </c>
      <c r="H19" s="35">
        <v>1277</v>
      </c>
      <c r="I19" s="29">
        <v>1070.7809999999999</v>
      </c>
      <c r="J19" s="33">
        <v>1300</v>
      </c>
      <c r="K19" s="36">
        <v>1382.095</v>
      </c>
      <c r="L19" s="35">
        <v>2071.6400000000003</v>
      </c>
      <c r="M19" s="29">
        <v>1816.095</v>
      </c>
      <c r="N19" s="32">
        <v>2128</v>
      </c>
      <c r="O19" s="198">
        <v>2160.8670000000002</v>
      </c>
      <c r="P19" s="32">
        <v>2499.2199999999998</v>
      </c>
      <c r="Q19" s="32">
        <v>2239.3320000000003</v>
      </c>
      <c r="R19" s="32">
        <v>2366</v>
      </c>
      <c r="S19" s="32">
        <v>2200.581259999999</v>
      </c>
      <c r="T19" s="32">
        <v>2374</v>
      </c>
      <c r="U19" s="32">
        <v>2194.2651400000009</v>
      </c>
      <c r="V19" s="32">
        <v>2493.8000000000002</v>
      </c>
      <c r="W19" s="32">
        <v>2442.79826</v>
      </c>
      <c r="X19" s="32">
        <f>1500.75+1028.903</f>
        <v>2529.6530000000002</v>
      </c>
      <c r="Y19" s="32">
        <v>2500</v>
      </c>
      <c r="Z19" s="32">
        <v>2529.6530000000002</v>
      </c>
      <c r="AA19" s="233" t="s">
        <v>51</v>
      </c>
      <c r="AB19" s="230">
        <f t="shared" si="0"/>
        <v>0</v>
      </c>
    </row>
    <row r="20" spans="1:33" ht="15" customHeight="1" thickBot="1" x14ac:dyDescent="0.25">
      <c r="A20" s="109"/>
      <c r="B20" s="47"/>
      <c r="C20" s="122" t="e">
        <f>(#REF!-#REF!)/#REF!</f>
        <v>#REF!</v>
      </c>
      <c r="D20" s="48"/>
      <c r="E20" s="49"/>
      <c r="F20" s="48"/>
      <c r="G20" s="49"/>
      <c r="H20" s="48"/>
      <c r="I20" s="49"/>
      <c r="J20" s="50"/>
      <c r="K20" s="51"/>
      <c r="L20" s="48"/>
      <c r="M20" s="49"/>
      <c r="N20" s="52"/>
      <c r="O20" s="19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231" t="s">
        <v>52</v>
      </c>
      <c r="AB20" s="230">
        <f t="shared" si="0"/>
        <v>0</v>
      </c>
    </row>
    <row r="21" spans="1:33" ht="15" customHeight="1" x14ac:dyDescent="0.2">
      <c r="A21" s="102" t="s">
        <v>19</v>
      </c>
      <c r="B21" s="46" t="s">
        <v>20</v>
      </c>
      <c r="C21" s="18" t="s">
        <v>2</v>
      </c>
      <c r="D21" s="37">
        <f>SUM(D19,D12,D10,D7,D4)</f>
        <v>18437</v>
      </c>
      <c r="E21" s="31">
        <f>SUM(E19,E12,E10,E7,E4)</f>
        <v>18804.614000000001</v>
      </c>
      <c r="F21" s="37">
        <v>19489.7</v>
      </c>
      <c r="G21" s="31">
        <v>20363.602999999999</v>
      </c>
      <c r="H21" s="37">
        <v>20909</v>
      </c>
      <c r="I21" s="31">
        <v>21432.838</v>
      </c>
      <c r="J21" s="38">
        <v>22190</v>
      </c>
      <c r="K21" s="39">
        <v>22692.253000000001</v>
      </c>
      <c r="L21" s="37">
        <v>23820.639999999999</v>
      </c>
      <c r="M21" s="31">
        <v>23717.166000000001</v>
      </c>
      <c r="N21" s="40">
        <f>N4+N7+N10+N12+N19</f>
        <v>25546</v>
      </c>
      <c r="O21" s="196">
        <v>25101.468000000001</v>
      </c>
      <c r="P21" s="40">
        <v>27511.925423830333</v>
      </c>
      <c r="Q21" s="40">
        <v>27121.831129999999</v>
      </c>
      <c r="R21" s="40">
        <v>29152</v>
      </c>
      <c r="S21" s="40">
        <v>27544.920030000001</v>
      </c>
      <c r="T21" s="40">
        <v>30091.81</v>
      </c>
      <c r="U21" s="40">
        <v>30466.965989999993</v>
      </c>
      <c r="V21" s="40">
        <v>30920.426500000001</v>
      </c>
      <c r="W21" s="40">
        <v>30726.19686</v>
      </c>
      <c r="X21" s="40">
        <f>X4+X7+X10+X12+X19</f>
        <v>32148.652999999998</v>
      </c>
      <c r="Y21" s="40">
        <f>Y4+Y7+Y10+Y12+Y19</f>
        <v>33243</v>
      </c>
      <c r="Z21" s="40">
        <f>Z4+Z7+Z10+Z12+Z19</f>
        <v>32498.053</v>
      </c>
      <c r="AA21" s="40"/>
      <c r="AB21" s="230">
        <f t="shared" si="0"/>
        <v>1.0868262505430604E-2</v>
      </c>
      <c r="AD21" s="246"/>
    </row>
    <row r="22" spans="1:33" ht="15" customHeight="1" thickBot="1" x14ac:dyDescent="0.25">
      <c r="A22" s="102"/>
      <c r="B22" s="110"/>
      <c r="C22" s="6" t="e">
        <f>(#REF!-#REF!)/#REF!</f>
        <v>#REF!</v>
      </c>
      <c r="D22" s="124"/>
      <c r="E22" s="125"/>
      <c r="F22" s="124"/>
      <c r="G22" s="125"/>
      <c r="H22" s="124"/>
      <c r="I22" s="125"/>
      <c r="J22" s="126"/>
      <c r="K22" s="127"/>
      <c r="L22" s="124"/>
      <c r="M22" s="125"/>
      <c r="N22" s="128"/>
      <c r="O22" s="200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230">
        <f t="shared" si="0"/>
        <v>0</v>
      </c>
    </row>
    <row r="23" spans="1:33" ht="15" customHeight="1" x14ac:dyDescent="0.2">
      <c r="A23" s="123" t="s">
        <v>21</v>
      </c>
      <c r="B23" s="60" t="s">
        <v>22</v>
      </c>
      <c r="C23" s="61" t="s">
        <v>26</v>
      </c>
      <c r="D23" s="35">
        <v>817</v>
      </c>
      <c r="E23" s="29">
        <v>828.61400000000003</v>
      </c>
      <c r="F23" s="35">
        <v>825</v>
      </c>
      <c r="G23" s="29">
        <v>855.12699999999995</v>
      </c>
      <c r="H23" s="35">
        <v>845</v>
      </c>
      <c r="I23" s="29">
        <v>872.86099999999999</v>
      </c>
      <c r="J23" s="33">
        <v>855</v>
      </c>
      <c r="K23" s="36">
        <v>858.87599999999998</v>
      </c>
      <c r="L23" s="35">
        <v>865</v>
      </c>
      <c r="M23" s="29">
        <v>857.42200000000003</v>
      </c>
      <c r="N23" s="32">
        <v>855</v>
      </c>
      <c r="O23" s="194">
        <v>856.69299999999998</v>
      </c>
      <c r="P23" s="32">
        <v>858</v>
      </c>
      <c r="Q23" s="32">
        <v>860.7256900000001</v>
      </c>
      <c r="R23" s="32">
        <v>858</v>
      </c>
      <c r="S23" s="32">
        <v>871.92399999999998</v>
      </c>
      <c r="T23" s="32">
        <v>858</v>
      </c>
      <c r="U23" s="32">
        <v>886.53949999999998</v>
      </c>
      <c r="V23" s="32">
        <v>865</v>
      </c>
      <c r="W23" s="32">
        <v>906.44200000000001</v>
      </c>
      <c r="X23" s="32">
        <v>890</v>
      </c>
      <c r="Y23" s="32">
        <v>920</v>
      </c>
      <c r="Z23" s="32">
        <v>900</v>
      </c>
      <c r="AA23" s="233" t="s">
        <v>75</v>
      </c>
      <c r="AB23" s="230">
        <f t="shared" si="0"/>
        <v>1.1235955056179803E-2</v>
      </c>
    </row>
    <row r="24" spans="1:33" ht="15" customHeight="1" thickBot="1" x14ac:dyDescent="0.25">
      <c r="A24" s="30"/>
      <c r="B24" s="145"/>
      <c r="C24" s="129"/>
      <c r="D24" s="130"/>
      <c r="E24" s="131"/>
      <c r="F24" s="130"/>
      <c r="G24" s="131"/>
      <c r="H24" s="130"/>
      <c r="I24" s="131"/>
      <c r="J24" s="132"/>
      <c r="K24" s="133"/>
      <c r="L24" s="130"/>
      <c r="M24" s="131"/>
      <c r="N24" s="134"/>
      <c r="O24" s="193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230">
        <f t="shared" si="0"/>
        <v>0</v>
      </c>
    </row>
    <row r="25" spans="1:33" s="9" customFormat="1" ht="15" customHeight="1" x14ac:dyDescent="0.2">
      <c r="A25" s="135" t="s">
        <v>23</v>
      </c>
      <c r="B25" s="53" t="s">
        <v>24</v>
      </c>
      <c r="C25" s="54" t="s">
        <v>27</v>
      </c>
      <c r="D25" s="55">
        <f>D21/D23</f>
        <v>22.566707466340269</v>
      </c>
      <c r="E25" s="56">
        <f>E21/E23</f>
        <v>22.694057788065372</v>
      </c>
      <c r="F25" s="55">
        <v>23.623878787878787</v>
      </c>
      <c r="G25" s="56">
        <v>23.813542315936697</v>
      </c>
      <c r="H25" s="55">
        <v>24.744378698224853</v>
      </c>
      <c r="I25" s="56">
        <v>24.554697712465099</v>
      </c>
      <c r="J25" s="57">
        <v>25.953216374269005</v>
      </c>
      <c r="K25" s="58">
        <v>26.420872163152772</v>
      </c>
      <c r="L25" s="55">
        <v>27.538312138728323</v>
      </c>
      <c r="M25" s="56">
        <v>27.661018728234172</v>
      </c>
      <c r="N25" s="59">
        <f>N21/N23</f>
        <v>29.878362573099416</v>
      </c>
      <c r="O25" s="201">
        <v>29.300423839111563</v>
      </c>
      <c r="P25" s="59">
        <v>32.065181146655398</v>
      </c>
      <c r="Q25" s="59">
        <v>31.510423640312158</v>
      </c>
      <c r="R25" s="59">
        <v>33.976689976689975</v>
      </c>
      <c r="S25" s="59">
        <v>31.590964384510578</v>
      </c>
      <c r="T25" s="59">
        <v>35.072039627039629</v>
      </c>
      <c r="U25" s="59">
        <v>34.366168670431485</v>
      </c>
      <c r="V25" s="59">
        <v>35.746157803468208</v>
      </c>
      <c r="W25" s="59">
        <v>33.89758733597958</v>
      </c>
      <c r="X25" s="59">
        <f>X21/X23</f>
        <v>36.122082022471908</v>
      </c>
      <c r="Y25" s="59">
        <f>Y21/Y23</f>
        <v>36.133695652173913</v>
      </c>
      <c r="Z25" s="59">
        <f>Z21/Z23</f>
        <v>36.108947777777779</v>
      </c>
      <c r="AA25" s="59"/>
      <c r="AB25" s="230">
        <f t="shared" si="0"/>
        <v>-3.6360707796290193E-4</v>
      </c>
    </row>
    <row r="26" spans="1:33" s="9" customFormat="1" ht="15" customHeight="1" thickBot="1" x14ac:dyDescent="0.25">
      <c r="A26" s="135"/>
      <c r="B26" s="136"/>
      <c r="C26" s="137"/>
      <c r="D26" s="138"/>
      <c r="E26" s="139"/>
      <c r="F26" s="138"/>
      <c r="G26" s="139"/>
      <c r="H26" s="138"/>
      <c r="I26" s="139"/>
      <c r="J26" s="140"/>
      <c r="K26" s="141"/>
      <c r="L26" s="138"/>
      <c r="M26" s="139"/>
      <c r="N26" s="142"/>
      <c r="O26" s="20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230">
        <f t="shared" si="0"/>
        <v>0</v>
      </c>
    </row>
    <row r="27" spans="1:33" s="9" customFormat="1" ht="15" customHeight="1" x14ac:dyDescent="0.2">
      <c r="A27" s="123" t="s">
        <v>25</v>
      </c>
      <c r="B27" s="62" t="s">
        <v>34</v>
      </c>
      <c r="C27" s="63" t="s">
        <v>27</v>
      </c>
      <c r="D27" s="64">
        <v>23.8</v>
      </c>
      <c r="E27" s="65">
        <v>23.8</v>
      </c>
      <c r="F27" s="64">
        <v>24.8</v>
      </c>
      <c r="G27" s="65">
        <v>24.8</v>
      </c>
      <c r="H27" s="64">
        <v>25.8</v>
      </c>
      <c r="I27" s="65">
        <v>25.8</v>
      </c>
      <c r="J27" s="66">
        <v>27</v>
      </c>
      <c r="K27" s="67">
        <v>27</v>
      </c>
      <c r="L27" s="64">
        <v>28.5</v>
      </c>
      <c r="M27" s="65">
        <v>28.5</v>
      </c>
      <c r="N27" s="68">
        <v>30.5</v>
      </c>
      <c r="O27" s="68">
        <v>30.5</v>
      </c>
      <c r="P27" s="68">
        <v>32.700000000000003</v>
      </c>
      <c r="Q27" s="68">
        <v>32.700000000000003</v>
      </c>
      <c r="R27" s="68">
        <v>34.770000000000003</v>
      </c>
      <c r="S27" s="68">
        <v>34.770000000000003</v>
      </c>
      <c r="T27" s="68">
        <v>35.905015151515158</v>
      </c>
      <c r="U27" s="68">
        <v>35.909999999999997</v>
      </c>
      <c r="V27" s="68">
        <v>36.612051750289019</v>
      </c>
      <c r="W27" s="68">
        <v>36.61</v>
      </c>
      <c r="X27" s="68">
        <v>37</v>
      </c>
      <c r="Y27" s="68">
        <v>37</v>
      </c>
      <c r="Z27" s="68">
        <v>37</v>
      </c>
      <c r="AA27" s="266" t="s">
        <v>55</v>
      </c>
      <c r="AB27" s="230">
        <f t="shared" si="0"/>
        <v>0</v>
      </c>
    </row>
    <row r="28" spans="1:33" s="9" customFormat="1" ht="15" customHeight="1" x14ac:dyDescent="0.2">
      <c r="A28" s="135"/>
      <c r="B28" s="74" t="s">
        <v>36</v>
      </c>
      <c r="C28" s="75"/>
      <c r="D28" s="96"/>
      <c r="E28" s="97"/>
      <c r="F28" s="96"/>
      <c r="G28" s="97"/>
      <c r="H28" s="96">
        <v>0.09</v>
      </c>
      <c r="I28" s="97">
        <v>0.09</v>
      </c>
      <c r="J28" s="98">
        <v>0.09</v>
      </c>
      <c r="K28" s="99">
        <v>0.09</v>
      </c>
      <c r="L28" s="96">
        <v>0.1</v>
      </c>
      <c r="M28" s="97">
        <v>0.1</v>
      </c>
      <c r="N28" s="100">
        <v>0.1</v>
      </c>
      <c r="O28" s="100">
        <v>0.1</v>
      </c>
      <c r="P28" s="100">
        <v>0.14000000000000001</v>
      </c>
      <c r="Q28" s="100">
        <v>0.14000000000000001</v>
      </c>
      <c r="R28" s="258">
        <v>0.15</v>
      </c>
      <c r="S28" s="258">
        <v>0.15</v>
      </c>
      <c r="T28" s="258">
        <v>0.15</v>
      </c>
      <c r="U28" s="258">
        <v>0.15</v>
      </c>
      <c r="V28" s="258">
        <v>0.15</v>
      </c>
      <c r="W28" s="258">
        <v>0.15</v>
      </c>
      <c r="X28" s="258">
        <v>0.15</v>
      </c>
      <c r="Y28" s="258">
        <v>0.15</v>
      </c>
      <c r="Z28" s="258">
        <v>0.15</v>
      </c>
      <c r="AA28" s="100"/>
      <c r="AB28" s="230">
        <f t="shared" si="0"/>
        <v>0</v>
      </c>
    </row>
    <row r="29" spans="1:33" s="9" customFormat="1" ht="15" customHeight="1" thickBot="1" x14ac:dyDescent="0.25">
      <c r="A29" s="30"/>
      <c r="B29" s="251" t="s">
        <v>78</v>
      </c>
      <c r="C29" s="252" t="s">
        <v>50</v>
      </c>
      <c r="D29" s="253"/>
      <c r="E29" s="254"/>
      <c r="F29" s="253"/>
      <c r="G29" s="254"/>
      <c r="H29" s="253">
        <v>28.122000000000003</v>
      </c>
      <c r="I29" s="254">
        <v>28.122000000000003</v>
      </c>
      <c r="J29" s="255">
        <v>29.430000000000003</v>
      </c>
      <c r="K29" s="256">
        <v>29.430000000000003</v>
      </c>
      <c r="L29" s="253">
        <v>31.35</v>
      </c>
      <c r="M29" s="254">
        <v>31.35</v>
      </c>
      <c r="N29" s="257">
        <f>N27*1.1</f>
        <v>33.550000000000004</v>
      </c>
      <c r="O29" s="257">
        <v>33.550000000000004</v>
      </c>
      <c r="P29" s="257">
        <v>37.277999999999999</v>
      </c>
      <c r="Q29" s="257">
        <v>37.278000000000006</v>
      </c>
      <c r="R29" s="257">
        <v>39.985500000000002</v>
      </c>
      <c r="S29" s="257">
        <v>39.985500000000002</v>
      </c>
      <c r="T29" s="257">
        <v>41.290767424242432</v>
      </c>
      <c r="U29" s="257">
        <v>41.296499999999995</v>
      </c>
      <c r="V29" s="257">
        <v>42.103859512832372</v>
      </c>
      <c r="W29" s="257">
        <v>42.101499999999994</v>
      </c>
      <c r="X29" s="257">
        <f>X27*(1+X28)</f>
        <v>42.55</v>
      </c>
      <c r="Y29" s="257">
        <f>Y27*(1+Y28)</f>
        <v>42.55</v>
      </c>
      <c r="Z29" s="257">
        <f>Z27*(1+Z28)</f>
        <v>42.55</v>
      </c>
      <c r="AA29" s="257"/>
      <c r="AB29" s="230">
        <f t="shared" si="0"/>
        <v>0</v>
      </c>
    </row>
    <row r="30" spans="1:33" s="9" customFormat="1" ht="15" customHeight="1" x14ac:dyDescent="0.2">
      <c r="A30" s="11"/>
      <c r="B30" s="12"/>
      <c r="C30" s="14"/>
      <c r="O30"/>
      <c r="P30"/>
      <c r="Q30"/>
      <c r="AB30" s="230">
        <f t="shared" si="0"/>
        <v>0</v>
      </c>
    </row>
    <row r="31" spans="1:33" s="10" customFormat="1" ht="15" customHeight="1" x14ac:dyDescent="0.2">
      <c r="A31" s="13"/>
      <c r="B31" s="20"/>
      <c r="C31" s="14" t="s">
        <v>45</v>
      </c>
      <c r="D31" s="23">
        <v>1007.6000000000022</v>
      </c>
      <c r="E31" s="23">
        <v>916.39920000000347</v>
      </c>
      <c r="F31" s="23">
        <v>970.29999999999927</v>
      </c>
      <c r="G31" s="23">
        <v>843.54660000000149</v>
      </c>
      <c r="H31" s="23">
        <v>892</v>
      </c>
      <c r="I31" s="23">
        <v>1086.9758000000002</v>
      </c>
      <c r="J31" s="10">
        <v>895</v>
      </c>
      <c r="K31" s="281">
        <v>497.39899999999761</v>
      </c>
      <c r="L31" s="23">
        <v>831.86000000000058</v>
      </c>
      <c r="M31" s="23">
        <v>719.36100000000079</v>
      </c>
      <c r="N31" s="23">
        <f>N23*N27-N21</f>
        <v>531.5</v>
      </c>
      <c r="O31" s="23">
        <v>1027.6684999999998</v>
      </c>
      <c r="P31" s="23">
        <v>544.67457616966931</v>
      </c>
      <c r="Q31" s="23">
        <v>1023.8989330000077</v>
      </c>
      <c r="R31" s="23">
        <f>R23*R27-R21</f>
        <v>680.66000000000349</v>
      </c>
      <c r="S31" s="23">
        <v>2771.87745</v>
      </c>
      <c r="T31" s="23">
        <f>T23*T27-T21</f>
        <v>714.69300000000294</v>
      </c>
      <c r="U31" s="23">
        <v>1368.6674550000025</v>
      </c>
      <c r="V31" s="23">
        <f>V23*V27-V21</f>
        <v>748.99826400000165</v>
      </c>
      <c r="W31" s="23">
        <v>2458.6447599999992</v>
      </c>
      <c r="X31" s="23">
        <f>X23*X27-X21</f>
        <v>781.34700000000157</v>
      </c>
      <c r="Y31" s="23">
        <f>Y23*Y27-Y21</f>
        <v>797</v>
      </c>
      <c r="Z31" s="23">
        <f>Z23*Z27-Z21</f>
        <v>801.94700000000012</v>
      </c>
      <c r="AB31" s="230">
        <f t="shared" si="0"/>
        <v>2.636472655554889E-2</v>
      </c>
    </row>
    <row r="32" spans="1:33" s="9" customFormat="1" ht="15" customHeight="1" x14ac:dyDescent="0.2">
      <c r="A32" s="13"/>
      <c r="B32" s="20"/>
      <c r="C32" s="10"/>
      <c r="D32" s="10"/>
      <c r="E32" s="10"/>
      <c r="F32" s="10"/>
      <c r="G32" s="10"/>
      <c r="R32" s="261"/>
      <c r="S32" s="261"/>
      <c r="T32" s="261"/>
      <c r="U32" s="261"/>
      <c r="V32" s="261"/>
      <c r="W32" s="261"/>
      <c r="X32" s="261"/>
      <c r="Y32" s="261"/>
      <c r="Z32" s="261"/>
      <c r="AB32" s="230"/>
    </row>
    <row r="33" spans="1:8" s="9" customFormat="1" ht="15" customHeight="1" x14ac:dyDescent="0.2">
      <c r="A33" s="13"/>
      <c r="B33" s="20"/>
      <c r="C33" s="10"/>
      <c r="D33" s="10"/>
      <c r="E33" s="10"/>
      <c r="F33" s="10"/>
      <c r="G33" s="10"/>
    </row>
    <row r="34" spans="1:8" s="9" customFormat="1" ht="15" customHeight="1" x14ac:dyDescent="0.2">
      <c r="A34" s="13"/>
      <c r="B34" s="20"/>
      <c r="C34" s="10"/>
      <c r="D34" s="10"/>
      <c r="E34" s="10"/>
      <c r="F34" s="10"/>
      <c r="G34" s="10"/>
    </row>
    <row r="35" spans="1:8" s="9" customFormat="1" ht="15" customHeight="1" x14ac:dyDescent="0.2">
      <c r="A35" s="13"/>
      <c r="B35" s="12"/>
      <c r="C35" s="14"/>
      <c r="D35" s="14"/>
      <c r="E35" s="14"/>
      <c r="F35" s="14"/>
      <c r="G35" s="14"/>
    </row>
    <row r="36" spans="1:8" s="9" customFormat="1" ht="15" customHeight="1" x14ac:dyDescent="0.2">
      <c r="A36" s="13"/>
      <c r="B36" s="12"/>
      <c r="C36" s="17"/>
      <c r="D36" s="17"/>
      <c r="E36" s="17"/>
      <c r="F36" s="17"/>
      <c r="G36" s="17"/>
      <c r="H36" s="19"/>
    </row>
    <row r="37" spans="1:8" s="9" customFormat="1" ht="15" customHeight="1" x14ac:dyDescent="0.2">
      <c r="A37" s="13"/>
      <c r="B37" s="12"/>
      <c r="C37" s="17"/>
      <c r="D37" s="17"/>
      <c r="E37" s="17"/>
      <c r="F37" s="17"/>
      <c r="G37" s="17"/>
      <c r="H37" s="21"/>
    </row>
    <row r="38" spans="1:8" s="9" customFormat="1" ht="15" customHeight="1" x14ac:dyDescent="0.2">
      <c r="A38" s="13"/>
      <c r="B38" s="12"/>
      <c r="C38" s="10"/>
      <c r="D38" s="10"/>
      <c r="E38" s="10"/>
      <c r="F38" s="10"/>
      <c r="G38" s="10"/>
    </row>
    <row r="40" spans="1:8" s="9" customFormat="1" ht="15" customHeight="1" x14ac:dyDescent="0.2">
      <c r="A40" s="13"/>
      <c r="B40" s="12"/>
      <c r="C40" s="14"/>
      <c r="D40" s="14"/>
      <c r="E40" s="14"/>
      <c r="F40" s="14"/>
      <c r="G40" s="14"/>
    </row>
    <row r="41" spans="1:8" s="9" customFormat="1" ht="15" customHeight="1" x14ac:dyDescent="0.2">
      <c r="A41" s="13"/>
      <c r="B41" s="12"/>
      <c r="C41" s="17"/>
      <c r="D41" s="17"/>
      <c r="E41" s="17"/>
      <c r="F41" s="17"/>
      <c r="G41" s="17"/>
      <c r="H41" s="19"/>
    </row>
    <row r="42" spans="1:8" ht="15" customHeight="1" x14ac:dyDescent="0.2">
      <c r="C42" s="15"/>
      <c r="D42" s="15"/>
      <c r="E42" s="15"/>
      <c r="F42" s="15"/>
      <c r="G42" s="15"/>
    </row>
  </sheetData>
  <mergeCells count="11">
    <mergeCell ref="N2:O2"/>
    <mergeCell ref="D2:E2"/>
    <mergeCell ref="F2:G2"/>
    <mergeCell ref="H2:I2"/>
    <mergeCell ref="J2:K2"/>
    <mergeCell ref="L2:M2"/>
    <mergeCell ref="P2:Q2"/>
    <mergeCell ref="R2:S2"/>
    <mergeCell ref="T2:U2"/>
    <mergeCell ref="V2:W2"/>
    <mergeCell ref="X2:Y2"/>
  </mergeCells>
  <printOptions horizontalCentered="1"/>
  <pageMargins left="0.39370078740157483" right="0.39370078740157483" top="0.59055118110236227" bottom="0.59055118110236227" header="0" footer="0"/>
  <pageSetup paperSize="9" orientation="landscape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5"/>
  <dimension ref="A1:J42"/>
  <sheetViews>
    <sheetView showZeros="0" zoomScaleNormal="100" workbookViewId="0">
      <selection activeCell="T33" sqref="T33"/>
    </sheetView>
  </sheetViews>
  <sheetFormatPr defaultRowHeight="15" customHeight="1" x14ac:dyDescent="0.2"/>
  <cols>
    <col min="1" max="1" width="3.42578125" customWidth="1"/>
    <col min="2" max="2" width="29.140625" customWidth="1"/>
    <col min="3" max="3" width="9.5703125" bestFit="1" customWidth="1"/>
  </cols>
  <sheetData>
    <row r="1" spans="1:8" s="2" customFormat="1" ht="18" customHeight="1" thickBot="1" x14ac:dyDescent="0.4">
      <c r="A1" s="247" t="s">
        <v>39</v>
      </c>
      <c r="C1" s="3"/>
    </row>
    <row r="2" spans="1:8" s="2" customFormat="1" ht="15" customHeight="1" x14ac:dyDescent="0.3">
      <c r="D2" s="203">
        <v>2015</v>
      </c>
      <c r="E2" s="203">
        <v>2016</v>
      </c>
      <c r="F2" s="203">
        <v>2017</v>
      </c>
      <c r="G2" s="203">
        <v>2018</v>
      </c>
      <c r="H2" s="203">
        <v>2019</v>
      </c>
    </row>
    <row r="3" spans="1:8" s="5" customFormat="1" ht="15" customHeight="1" thickBot="1" x14ac:dyDescent="0.25">
      <c r="A3" s="4"/>
      <c r="D3" s="69" t="s">
        <v>40</v>
      </c>
      <c r="E3" s="69" t="s">
        <v>40</v>
      </c>
      <c r="F3" s="69" t="s">
        <v>40</v>
      </c>
      <c r="G3" s="69" t="s">
        <v>40</v>
      </c>
      <c r="H3" s="69" t="s">
        <v>40</v>
      </c>
    </row>
    <row r="4" spans="1:8" ht="15" customHeight="1" x14ac:dyDescent="0.2">
      <c r="A4" s="101" t="s">
        <v>0</v>
      </c>
      <c r="B4" s="70" t="s">
        <v>1</v>
      </c>
      <c r="C4" s="28" t="s">
        <v>2</v>
      </c>
      <c r="D4" s="40">
        <v>1700</v>
      </c>
      <c r="E4" s="40">
        <v>1700</v>
      </c>
      <c r="F4" s="40">
        <v>1700</v>
      </c>
      <c r="G4" s="40">
        <v>1700</v>
      </c>
      <c r="H4" s="40">
        <v>1700</v>
      </c>
    </row>
    <row r="5" spans="1:8" ht="15" customHeight="1" x14ac:dyDescent="0.2">
      <c r="A5" s="102"/>
      <c r="B5" s="71" t="s">
        <v>3</v>
      </c>
      <c r="C5" s="72" t="e">
        <f>(#REF!-#REF!)/#REF!</f>
        <v>#REF!</v>
      </c>
      <c r="D5" s="80"/>
      <c r="E5" s="80"/>
      <c r="F5" s="80"/>
      <c r="G5" s="80"/>
      <c r="H5" s="80"/>
    </row>
    <row r="6" spans="1:8" ht="15" customHeight="1" thickBot="1" x14ac:dyDescent="0.25">
      <c r="A6" s="102"/>
      <c r="B6" s="143"/>
      <c r="C6" s="103"/>
      <c r="D6" s="108"/>
      <c r="E6" s="108"/>
      <c r="F6" s="108"/>
      <c r="G6" s="108"/>
      <c r="H6" s="108"/>
    </row>
    <row r="7" spans="1:8" ht="15" customHeight="1" x14ac:dyDescent="0.2">
      <c r="A7" s="101" t="s">
        <v>4</v>
      </c>
      <c r="B7" s="46" t="s">
        <v>5</v>
      </c>
      <c r="C7" s="18" t="s">
        <v>2</v>
      </c>
      <c r="D7" s="40">
        <v>11046.378000000001</v>
      </c>
      <c r="E7" s="40">
        <f>E8+E9</f>
        <v>12643</v>
      </c>
      <c r="F7" s="40">
        <f t="shared" ref="F7:H7" si="0">F8+F9</f>
        <v>16088</v>
      </c>
      <c r="G7" s="40">
        <f t="shared" si="0"/>
        <v>19588</v>
      </c>
      <c r="H7" s="40">
        <f t="shared" si="0"/>
        <v>24088</v>
      </c>
    </row>
    <row r="8" spans="1:8" ht="15" customHeight="1" x14ac:dyDescent="0.2">
      <c r="A8" s="102"/>
      <c r="B8" s="7" t="s">
        <v>6</v>
      </c>
      <c r="C8" s="73"/>
      <c r="D8" s="85">
        <v>10962.378000000001</v>
      </c>
      <c r="E8" s="85">
        <v>12555</v>
      </c>
      <c r="F8" s="85">
        <v>16000</v>
      </c>
      <c r="G8" s="85">
        <v>19500</v>
      </c>
      <c r="H8" s="85">
        <v>24000</v>
      </c>
    </row>
    <row r="9" spans="1:8" ht="15" customHeight="1" thickBot="1" x14ac:dyDescent="0.25">
      <c r="A9" s="109"/>
      <c r="B9" s="110" t="s">
        <v>7</v>
      </c>
      <c r="C9" s="6" t="e">
        <f>(#REF!-#REF!)/#REF!</f>
        <v>#REF!</v>
      </c>
      <c r="D9" s="115">
        <v>84</v>
      </c>
      <c r="E9" s="115">
        <v>88</v>
      </c>
      <c r="F9" s="115">
        <v>88</v>
      </c>
      <c r="G9" s="115">
        <v>88</v>
      </c>
      <c r="H9" s="115">
        <v>88</v>
      </c>
    </row>
    <row r="10" spans="1:8" ht="15" customHeight="1" x14ac:dyDescent="0.2">
      <c r="A10" s="101" t="s">
        <v>8</v>
      </c>
      <c r="B10" s="70" t="s">
        <v>9</v>
      </c>
      <c r="C10" s="28" t="s">
        <v>2</v>
      </c>
      <c r="D10" s="32">
        <v>4182</v>
      </c>
      <c r="E10" s="32">
        <v>4270</v>
      </c>
      <c r="F10" s="32">
        <v>4270</v>
      </c>
      <c r="G10" s="32">
        <v>4270</v>
      </c>
      <c r="H10" s="32">
        <v>4270</v>
      </c>
    </row>
    <row r="11" spans="1:8" ht="15" customHeight="1" thickBot="1" x14ac:dyDescent="0.25">
      <c r="A11" s="109"/>
      <c r="B11" s="144"/>
      <c r="C11" s="116"/>
      <c r="D11" s="108"/>
      <c r="E11" s="108"/>
      <c r="F11" s="108"/>
      <c r="G11" s="108"/>
      <c r="H11" s="108"/>
    </row>
    <row r="12" spans="1:8" ht="15" customHeight="1" x14ac:dyDescent="0.2">
      <c r="A12" s="102" t="s">
        <v>10</v>
      </c>
      <c r="B12" s="46" t="s">
        <v>11</v>
      </c>
      <c r="C12" s="18" t="s">
        <v>2</v>
      </c>
      <c r="D12" s="45">
        <v>11498.248500000002</v>
      </c>
      <c r="E12" s="45">
        <v>11006</v>
      </c>
      <c r="F12" s="45">
        <v>11006</v>
      </c>
      <c r="G12" s="45">
        <v>11006</v>
      </c>
      <c r="H12" s="45">
        <v>11006</v>
      </c>
    </row>
    <row r="13" spans="1:8" ht="15" customHeight="1" x14ac:dyDescent="0.2">
      <c r="A13" s="102"/>
      <c r="B13" s="7" t="s">
        <v>12</v>
      </c>
      <c r="C13" s="8"/>
      <c r="D13" s="90">
        <v>1826</v>
      </c>
      <c r="E13" s="90">
        <v>1766</v>
      </c>
      <c r="F13" s="90">
        <v>1766</v>
      </c>
      <c r="G13" s="90">
        <v>1766</v>
      </c>
      <c r="H13" s="90">
        <v>1766</v>
      </c>
    </row>
    <row r="14" spans="1:8" ht="15" customHeight="1" x14ac:dyDescent="0.2">
      <c r="A14" s="102"/>
      <c r="B14" s="7" t="s">
        <v>13</v>
      </c>
      <c r="C14" s="8"/>
      <c r="D14" s="90">
        <v>4944</v>
      </c>
      <c r="E14" s="90">
        <v>4551</v>
      </c>
      <c r="F14" s="90">
        <v>4551</v>
      </c>
      <c r="G14" s="90">
        <v>4551</v>
      </c>
      <c r="H14" s="90">
        <v>4551</v>
      </c>
    </row>
    <row r="15" spans="1:8" ht="15" customHeight="1" x14ac:dyDescent="0.2">
      <c r="A15" s="102"/>
      <c r="B15" s="7" t="s">
        <v>14</v>
      </c>
      <c r="C15" s="8"/>
      <c r="D15" s="90">
        <v>742.61249999999995</v>
      </c>
      <c r="E15" s="90">
        <v>770</v>
      </c>
      <c r="F15" s="90">
        <v>770</v>
      </c>
      <c r="G15" s="90">
        <v>770</v>
      </c>
      <c r="H15" s="90">
        <v>770</v>
      </c>
    </row>
    <row r="16" spans="1:8" ht="15" customHeight="1" x14ac:dyDescent="0.2">
      <c r="A16" s="102"/>
      <c r="B16" s="7" t="s">
        <v>15</v>
      </c>
      <c r="C16" s="8"/>
      <c r="D16" s="90">
        <v>2668.9359999999997</v>
      </c>
      <c r="E16" s="90">
        <v>2469</v>
      </c>
      <c r="F16" s="90">
        <v>2469</v>
      </c>
      <c r="G16" s="90">
        <v>2469</v>
      </c>
      <c r="H16" s="90">
        <v>2469</v>
      </c>
    </row>
    <row r="17" spans="1:10" ht="15" customHeight="1" x14ac:dyDescent="0.2">
      <c r="A17" s="102"/>
      <c r="B17" s="7" t="s">
        <v>16</v>
      </c>
      <c r="C17" s="8"/>
      <c r="D17" s="90">
        <v>1316.7</v>
      </c>
      <c r="E17" s="90">
        <v>1450</v>
      </c>
      <c r="F17" s="90">
        <v>1450</v>
      </c>
      <c r="G17" s="90">
        <v>1450</v>
      </c>
      <c r="H17" s="90">
        <v>1450</v>
      </c>
      <c r="I17" s="246"/>
      <c r="J17" s="246"/>
    </row>
    <row r="18" spans="1:10" ht="15" customHeight="1" thickBot="1" x14ac:dyDescent="0.25">
      <c r="A18" s="102"/>
      <c r="B18" s="22"/>
      <c r="C18" s="117"/>
      <c r="D18" s="121"/>
      <c r="E18" s="121"/>
      <c r="F18" s="121"/>
      <c r="G18" s="121"/>
      <c r="H18" s="121"/>
    </row>
    <row r="19" spans="1:10" ht="15" customHeight="1" x14ac:dyDescent="0.2">
      <c r="A19" s="101" t="s">
        <v>17</v>
      </c>
      <c r="B19" s="60" t="s">
        <v>18</v>
      </c>
      <c r="C19" s="28" t="s">
        <v>2</v>
      </c>
      <c r="D19" s="32">
        <v>2493.8000000000002</v>
      </c>
      <c r="E19" s="32">
        <v>2529.6530000000002</v>
      </c>
      <c r="F19" s="32">
        <v>2529.6530000000002</v>
      </c>
      <c r="G19" s="32">
        <v>2529.6530000000002</v>
      </c>
      <c r="H19" s="32">
        <v>2529.6530000000002</v>
      </c>
    </row>
    <row r="20" spans="1:10" ht="15" customHeight="1" thickBot="1" x14ac:dyDescent="0.25">
      <c r="A20" s="109"/>
      <c r="B20" s="47"/>
      <c r="C20" s="122" t="e">
        <f>(#REF!-#REF!)/#REF!</f>
        <v>#REF!</v>
      </c>
      <c r="D20" s="52"/>
      <c r="E20" s="52"/>
      <c r="F20" s="52"/>
      <c r="G20" s="52"/>
      <c r="H20" s="52"/>
    </row>
    <row r="21" spans="1:10" ht="15" customHeight="1" x14ac:dyDescent="0.2">
      <c r="A21" s="102" t="s">
        <v>19</v>
      </c>
      <c r="B21" s="46" t="s">
        <v>20</v>
      </c>
      <c r="C21" s="18" t="s">
        <v>2</v>
      </c>
      <c r="D21" s="40">
        <v>30920.426500000001</v>
      </c>
      <c r="E21" s="40">
        <v>32148.652999999998</v>
      </c>
      <c r="F21" s="40">
        <f>SUM(F19,F12,F10,F7,F4)</f>
        <v>35593.652999999998</v>
      </c>
      <c r="G21" s="40">
        <f t="shared" ref="G21:H21" si="1">SUM(G19,G12,G10,G7,G4)</f>
        <v>39093.652999999998</v>
      </c>
      <c r="H21" s="40">
        <f t="shared" si="1"/>
        <v>43593.652999999998</v>
      </c>
    </row>
    <row r="22" spans="1:10" ht="15" customHeight="1" thickBot="1" x14ac:dyDescent="0.25">
      <c r="A22" s="102"/>
      <c r="B22" s="110"/>
      <c r="C22" s="6" t="e">
        <f>(#REF!-#REF!)/#REF!</f>
        <v>#REF!</v>
      </c>
      <c r="D22" s="128"/>
      <c r="E22" s="128"/>
      <c r="F22" s="128"/>
      <c r="G22" s="128"/>
      <c r="H22" s="128"/>
    </row>
    <row r="23" spans="1:10" ht="15" customHeight="1" x14ac:dyDescent="0.2">
      <c r="A23" s="123" t="s">
        <v>21</v>
      </c>
      <c r="B23" s="60" t="s">
        <v>22</v>
      </c>
      <c r="C23" s="61" t="s">
        <v>26</v>
      </c>
      <c r="D23" s="32">
        <v>865</v>
      </c>
      <c r="E23" s="32">
        <v>890</v>
      </c>
      <c r="F23" s="32">
        <v>890</v>
      </c>
      <c r="G23" s="32">
        <v>890</v>
      </c>
      <c r="H23" s="32">
        <v>890</v>
      </c>
    </row>
    <row r="24" spans="1:10" ht="15" customHeight="1" thickBot="1" x14ac:dyDescent="0.25">
      <c r="A24" s="30"/>
      <c r="B24" s="145"/>
      <c r="C24" s="129"/>
      <c r="D24" s="134"/>
      <c r="E24" s="134"/>
      <c r="F24" s="134"/>
      <c r="G24" s="134"/>
      <c r="H24" s="134"/>
    </row>
    <row r="25" spans="1:10" s="9" customFormat="1" ht="15" customHeight="1" x14ac:dyDescent="0.2">
      <c r="A25" s="135" t="s">
        <v>23</v>
      </c>
      <c r="B25" s="53" t="s">
        <v>24</v>
      </c>
      <c r="C25" s="54" t="s">
        <v>27</v>
      </c>
      <c r="D25" s="59">
        <v>35.746157803468208</v>
      </c>
      <c r="E25" s="59">
        <v>36.122082022471908</v>
      </c>
      <c r="F25" s="59">
        <v>36.122082022471908</v>
      </c>
      <c r="G25" s="59">
        <v>36.122082022471908</v>
      </c>
      <c r="H25" s="59">
        <v>36.122082022471908</v>
      </c>
    </row>
    <row r="26" spans="1:10" s="9" customFormat="1" ht="15" customHeight="1" thickBot="1" x14ac:dyDescent="0.25">
      <c r="A26" s="135"/>
      <c r="B26" s="136"/>
      <c r="C26" s="137"/>
      <c r="D26" s="142"/>
      <c r="E26" s="142"/>
      <c r="F26" s="142"/>
      <c r="G26" s="142"/>
      <c r="H26" s="142"/>
    </row>
    <row r="27" spans="1:10" s="9" customFormat="1" ht="15" customHeight="1" x14ac:dyDescent="0.2">
      <c r="A27" s="123" t="s">
        <v>25</v>
      </c>
      <c r="B27" s="62" t="s">
        <v>34</v>
      </c>
      <c r="C27" s="63" t="s">
        <v>27</v>
      </c>
      <c r="D27" s="68">
        <v>36.612051750289019</v>
      </c>
      <c r="E27" s="68">
        <v>37</v>
      </c>
      <c r="F27" s="68">
        <v>37</v>
      </c>
      <c r="G27" s="68">
        <f>(781+G21)/G23</f>
        <v>44.802980898876406</v>
      </c>
      <c r="H27" s="68">
        <f>(781+H21)/H23</f>
        <v>49.859160674157302</v>
      </c>
    </row>
    <row r="28" spans="1:10" s="9" customFormat="1" ht="15" customHeight="1" x14ac:dyDescent="0.2">
      <c r="A28" s="135"/>
      <c r="B28" s="74" t="s">
        <v>36</v>
      </c>
      <c r="C28" s="75"/>
      <c r="D28" s="258">
        <v>0.15</v>
      </c>
      <c r="E28" s="258">
        <v>0.15</v>
      </c>
      <c r="F28" s="258">
        <v>0.15</v>
      </c>
      <c r="G28" s="258">
        <v>0.15</v>
      </c>
      <c r="H28" s="258">
        <v>0.15</v>
      </c>
    </row>
    <row r="29" spans="1:10" s="9" customFormat="1" ht="15" customHeight="1" thickBot="1" x14ac:dyDescent="0.25">
      <c r="A29" s="30"/>
      <c r="B29" s="251" t="s">
        <v>34</v>
      </c>
      <c r="C29" s="252" t="s">
        <v>50</v>
      </c>
      <c r="D29" s="257">
        <v>42.103859512832372</v>
      </c>
      <c r="E29" s="257">
        <v>42.55</v>
      </c>
      <c r="F29" s="257">
        <f>F27*1.15</f>
        <v>42.55</v>
      </c>
      <c r="G29" s="257">
        <f t="shared" ref="G29:H29" si="2">G27*1.15</f>
        <v>51.523428033707866</v>
      </c>
      <c r="H29" s="257">
        <f t="shared" si="2"/>
        <v>57.338034775280896</v>
      </c>
    </row>
    <row r="30" spans="1:10" s="9" customFormat="1" ht="15" customHeight="1" x14ac:dyDescent="0.2">
      <c r="A30" s="11"/>
      <c r="B30" s="12"/>
      <c r="C30" s="14"/>
    </row>
    <row r="31" spans="1:10" s="10" customFormat="1" ht="15" customHeight="1" x14ac:dyDescent="0.2">
      <c r="A31" s="13"/>
      <c r="B31" s="20" t="s">
        <v>72</v>
      </c>
      <c r="C31" s="14"/>
      <c r="D31" s="23"/>
      <c r="E31" s="279">
        <f>E7/E21</f>
        <v>0.39326686564441754</v>
      </c>
      <c r="F31" s="279">
        <f t="shared" ref="F31:H31" si="3">F7/F21</f>
        <v>0.45199069620642762</v>
      </c>
      <c r="G31" s="279">
        <f t="shared" si="3"/>
        <v>0.50105320165398715</v>
      </c>
      <c r="H31" s="279">
        <f t="shared" si="3"/>
        <v>0.55255750189138775</v>
      </c>
    </row>
    <row r="32" spans="1:10" s="9" customFormat="1" ht="15" customHeight="1" x14ac:dyDescent="0.2">
      <c r="A32" s="13"/>
      <c r="B32" s="20"/>
      <c r="C32" s="10"/>
      <c r="D32" s="261"/>
      <c r="E32" s="261"/>
    </row>
    <row r="33" spans="1:3" s="9" customFormat="1" ht="15" customHeight="1" x14ac:dyDescent="0.2">
      <c r="A33" s="13"/>
      <c r="B33" s="20"/>
      <c r="C33" s="10"/>
    </row>
    <row r="34" spans="1:3" s="9" customFormat="1" ht="15" customHeight="1" x14ac:dyDescent="0.2">
      <c r="A34" s="13"/>
      <c r="B34" s="20"/>
      <c r="C34" s="10"/>
    </row>
    <row r="35" spans="1:3" s="9" customFormat="1" ht="15" customHeight="1" x14ac:dyDescent="0.2">
      <c r="A35" s="13"/>
      <c r="B35" s="12"/>
      <c r="C35" s="14"/>
    </row>
    <row r="36" spans="1:3" s="9" customFormat="1" ht="15" customHeight="1" x14ac:dyDescent="0.2">
      <c r="A36" s="13"/>
      <c r="B36" s="12"/>
      <c r="C36" s="17"/>
    </row>
    <row r="37" spans="1:3" s="9" customFormat="1" ht="15" customHeight="1" x14ac:dyDescent="0.2">
      <c r="A37" s="13"/>
      <c r="B37" s="12"/>
      <c r="C37" s="17"/>
    </row>
    <row r="38" spans="1:3" s="9" customFormat="1" ht="15" customHeight="1" x14ac:dyDescent="0.2">
      <c r="A38" s="13"/>
      <c r="B38" s="12"/>
      <c r="C38" s="10"/>
    </row>
    <row r="40" spans="1:3" s="9" customFormat="1" ht="15" customHeight="1" x14ac:dyDescent="0.2">
      <c r="A40" s="13"/>
      <c r="B40" s="12"/>
      <c r="C40" s="14"/>
    </row>
    <row r="41" spans="1:3" s="9" customFormat="1" ht="15" customHeight="1" x14ac:dyDescent="0.2">
      <c r="A41" s="13"/>
      <c r="B41" s="12"/>
      <c r="C41" s="17"/>
    </row>
    <row r="42" spans="1:3" ht="15" customHeight="1" x14ac:dyDescent="0.2">
      <c r="C42" s="15"/>
    </row>
  </sheetData>
  <printOptions horizontalCentered="1"/>
  <pageMargins left="0.39370078740157483" right="0.39370078740157483" top="0.59055118110236227" bottom="0.59055118110236227" header="0" footer="0"/>
  <pageSetup paperSize="9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6"/>
  <dimension ref="A1:H45"/>
  <sheetViews>
    <sheetView showZeros="0" zoomScaleNormal="100" workbookViewId="0">
      <selection activeCell="T33" sqref="T33"/>
    </sheetView>
  </sheetViews>
  <sheetFormatPr defaultRowHeight="12.75" x14ac:dyDescent="0.2"/>
  <cols>
    <col min="1" max="1" width="3.42578125" customWidth="1"/>
    <col min="2" max="2" width="26.42578125" customWidth="1"/>
    <col min="3" max="3" width="8.5703125" customWidth="1"/>
    <col min="4" max="4" width="7.28515625" customWidth="1"/>
    <col min="5" max="5" width="8.42578125" customWidth="1"/>
    <col min="6" max="7" width="9.28515625" bestFit="1" customWidth="1"/>
    <col min="8" max="8" width="9.42578125" bestFit="1" customWidth="1"/>
  </cols>
  <sheetData>
    <row r="1" spans="1:8" s="2" customFormat="1" ht="18" customHeight="1" thickBot="1" x14ac:dyDescent="0.4">
      <c r="A1" s="247" t="s">
        <v>43</v>
      </c>
      <c r="B1" s="24"/>
    </row>
    <row r="2" spans="1:8" s="2" customFormat="1" ht="15" customHeight="1" x14ac:dyDescent="0.3">
      <c r="A2" s="146"/>
      <c r="B2" s="24"/>
      <c r="D2" s="203">
        <v>2015</v>
      </c>
      <c r="E2" s="203">
        <v>2016</v>
      </c>
      <c r="F2" s="203">
        <v>2017</v>
      </c>
      <c r="G2" s="203">
        <v>2018</v>
      </c>
      <c r="H2" s="203">
        <v>2019</v>
      </c>
    </row>
    <row r="3" spans="1:8" ht="15" customHeight="1" thickBot="1" x14ac:dyDescent="0.25">
      <c r="A3" s="1"/>
      <c r="D3" s="213" t="s">
        <v>42</v>
      </c>
      <c r="E3" s="213" t="s">
        <v>42</v>
      </c>
      <c r="F3" s="213" t="s">
        <v>42</v>
      </c>
      <c r="G3" s="213" t="s">
        <v>42</v>
      </c>
      <c r="H3" s="213" t="s">
        <v>42</v>
      </c>
    </row>
    <row r="4" spans="1:8" ht="15" customHeight="1" x14ac:dyDescent="0.2">
      <c r="A4" s="151" t="s">
        <v>0</v>
      </c>
      <c r="B4" s="70" t="s">
        <v>5</v>
      </c>
      <c r="C4" s="152" t="s">
        <v>2</v>
      </c>
      <c r="D4" s="40">
        <v>10665.270000000002</v>
      </c>
      <c r="E4" s="40">
        <v>11803</v>
      </c>
      <c r="F4" s="40">
        <v>14500</v>
      </c>
      <c r="G4" s="40">
        <v>17500</v>
      </c>
      <c r="H4" s="40">
        <v>21000</v>
      </c>
    </row>
    <row r="5" spans="1:8" ht="15" customHeight="1" thickBot="1" x14ac:dyDescent="0.25">
      <c r="A5" s="153"/>
      <c r="B5" s="156"/>
      <c r="C5" s="157"/>
      <c r="D5" s="115"/>
      <c r="E5" s="115"/>
      <c r="F5" s="115"/>
      <c r="G5" s="115"/>
      <c r="H5" s="115"/>
    </row>
    <row r="6" spans="1:8" ht="15" customHeight="1" x14ac:dyDescent="0.2">
      <c r="A6" s="151" t="s">
        <v>4</v>
      </c>
      <c r="B6" s="160" t="s">
        <v>9</v>
      </c>
      <c r="C6" s="152" t="s">
        <v>2</v>
      </c>
      <c r="D6" s="32">
        <v>1295</v>
      </c>
      <c r="E6" s="32">
        <v>1307</v>
      </c>
      <c r="F6" s="32">
        <v>1307</v>
      </c>
      <c r="G6" s="32">
        <v>1307</v>
      </c>
      <c r="H6" s="32">
        <v>1307</v>
      </c>
    </row>
    <row r="7" spans="1:8" ht="15" customHeight="1" thickBot="1" x14ac:dyDescent="0.25">
      <c r="A7" s="154"/>
      <c r="B7" s="144"/>
      <c r="C7" s="161"/>
      <c r="D7" s="214"/>
      <c r="E7" s="214"/>
      <c r="F7" s="214"/>
      <c r="G7" s="214"/>
      <c r="H7" s="214"/>
    </row>
    <row r="8" spans="1:8" ht="15" customHeight="1" x14ac:dyDescent="0.2">
      <c r="A8" s="153" t="s">
        <v>8</v>
      </c>
      <c r="B8" s="46" t="s">
        <v>11</v>
      </c>
      <c r="C8" s="158" t="s">
        <v>2</v>
      </c>
      <c r="D8" s="215">
        <v>15167.592499999999</v>
      </c>
      <c r="E8" s="215">
        <v>16816.400000000001</v>
      </c>
      <c r="F8" s="215">
        <v>16816.400000000001</v>
      </c>
      <c r="G8" s="215">
        <v>16816.400000000001</v>
      </c>
      <c r="H8" s="215">
        <v>16816.400000000001</v>
      </c>
    </row>
    <row r="9" spans="1:8" ht="15" customHeight="1" x14ac:dyDescent="0.2">
      <c r="A9" s="153"/>
      <c r="B9" s="147"/>
      <c r="C9" s="75"/>
      <c r="D9" s="216"/>
      <c r="E9" s="216"/>
      <c r="F9" s="216"/>
      <c r="G9" s="216"/>
      <c r="H9" s="216"/>
    </row>
    <row r="10" spans="1:8" ht="15" customHeight="1" x14ac:dyDescent="0.2">
      <c r="A10" s="153"/>
      <c r="B10" s="7" t="s">
        <v>12</v>
      </c>
      <c r="C10" s="8"/>
      <c r="D10" s="90">
        <v>2401</v>
      </c>
      <c r="E10" s="90">
        <v>2692</v>
      </c>
      <c r="F10" s="90">
        <v>2692</v>
      </c>
      <c r="G10" s="90">
        <v>2692</v>
      </c>
      <c r="H10" s="90">
        <v>2692</v>
      </c>
    </row>
    <row r="11" spans="1:8" ht="15" customHeight="1" x14ac:dyDescent="0.2">
      <c r="A11" s="153"/>
      <c r="B11" s="7" t="s">
        <v>13</v>
      </c>
      <c r="C11" s="8"/>
      <c r="D11" s="90">
        <v>5617</v>
      </c>
      <c r="E11" s="90">
        <v>6533</v>
      </c>
      <c r="F11" s="90">
        <v>6533</v>
      </c>
      <c r="G11" s="90">
        <v>6533</v>
      </c>
      <c r="H11" s="90">
        <v>6533</v>
      </c>
    </row>
    <row r="12" spans="1:8" ht="15" customHeight="1" x14ac:dyDescent="0.2">
      <c r="A12" s="153"/>
      <c r="B12" s="7" t="s">
        <v>14</v>
      </c>
      <c r="C12" s="8"/>
      <c r="D12" s="90">
        <v>480</v>
      </c>
      <c r="E12" s="90">
        <v>380</v>
      </c>
      <c r="F12" s="90">
        <v>380</v>
      </c>
      <c r="G12" s="90">
        <v>380</v>
      </c>
      <c r="H12" s="90">
        <v>380</v>
      </c>
    </row>
    <row r="13" spans="1:8" ht="15" customHeight="1" x14ac:dyDescent="0.2">
      <c r="A13" s="153"/>
      <c r="B13" s="7" t="s">
        <v>15</v>
      </c>
      <c r="C13" s="8"/>
      <c r="D13" s="90">
        <v>2361.2925</v>
      </c>
      <c r="E13" s="90">
        <v>2161</v>
      </c>
      <c r="F13" s="90">
        <v>2161</v>
      </c>
      <c r="G13" s="90">
        <v>2161</v>
      </c>
      <c r="H13" s="90">
        <v>2161</v>
      </c>
    </row>
    <row r="14" spans="1:8" ht="15" customHeight="1" x14ac:dyDescent="0.2">
      <c r="A14" s="153"/>
      <c r="B14" s="7" t="s">
        <v>16</v>
      </c>
      <c r="C14" s="8"/>
      <c r="D14" s="90">
        <v>3377.3</v>
      </c>
      <c r="E14" s="90">
        <v>3998</v>
      </c>
      <c r="F14" s="90">
        <v>3998</v>
      </c>
      <c r="G14" s="90">
        <v>3998</v>
      </c>
      <c r="H14" s="90">
        <v>3998</v>
      </c>
    </row>
    <row r="15" spans="1:8" ht="15" customHeight="1" x14ac:dyDescent="0.2">
      <c r="A15" s="153"/>
      <c r="B15" s="7" t="s">
        <v>28</v>
      </c>
      <c r="C15" s="8"/>
      <c r="D15" s="90">
        <v>134</v>
      </c>
      <c r="E15" s="90">
        <v>140</v>
      </c>
      <c r="F15" s="90">
        <v>140</v>
      </c>
      <c r="G15" s="90">
        <v>140</v>
      </c>
      <c r="H15" s="90">
        <v>140</v>
      </c>
    </row>
    <row r="16" spans="1:8" ht="15" customHeight="1" x14ac:dyDescent="0.2">
      <c r="A16" s="153"/>
      <c r="B16" s="16" t="s">
        <v>29</v>
      </c>
      <c r="C16" s="8"/>
      <c r="D16" s="207">
        <v>433</v>
      </c>
      <c r="E16" s="207">
        <v>602.4</v>
      </c>
      <c r="F16" s="207">
        <v>602.4</v>
      </c>
      <c r="G16" s="207">
        <v>602.4</v>
      </c>
      <c r="H16" s="207">
        <v>602.4</v>
      </c>
    </row>
    <row r="17" spans="1:8" ht="15" customHeight="1" x14ac:dyDescent="0.2">
      <c r="A17" s="153"/>
      <c r="B17" s="16" t="s">
        <v>30</v>
      </c>
      <c r="C17" s="8"/>
      <c r="D17" s="90">
        <v>379</v>
      </c>
      <c r="E17" s="90">
        <v>325</v>
      </c>
      <c r="F17" s="90">
        <v>325</v>
      </c>
      <c r="G17" s="90">
        <v>325</v>
      </c>
      <c r="H17" s="90">
        <v>325</v>
      </c>
    </row>
    <row r="18" spans="1:8" ht="15" customHeight="1" x14ac:dyDescent="0.2">
      <c r="A18" s="153"/>
      <c r="B18" s="16" t="s">
        <v>44</v>
      </c>
      <c r="C18" s="8"/>
      <c r="D18" s="90">
        <v>-15</v>
      </c>
      <c r="E18" s="90">
        <v>-15</v>
      </c>
      <c r="F18" s="90">
        <v>-15</v>
      </c>
      <c r="G18" s="90">
        <v>-15</v>
      </c>
      <c r="H18" s="90">
        <v>-15</v>
      </c>
    </row>
    <row r="19" spans="1:8" ht="15" customHeight="1" thickBot="1" x14ac:dyDescent="0.25">
      <c r="A19" s="153"/>
      <c r="B19" s="22"/>
      <c r="C19" s="163"/>
      <c r="D19" s="121"/>
      <c r="E19" s="121"/>
      <c r="F19" s="121"/>
      <c r="G19" s="121"/>
      <c r="H19" s="121"/>
    </row>
    <row r="20" spans="1:8" ht="15" customHeight="1" x14ac:dyDescent="0.2">
      <c r="A20" s="151" t="s">
        <v>10</v>
      </c>
      <c r="B20" s="70" t="s">
        <v>31</v>
      </c>
      <c r="C20" s="152" t="s">
        <v>2</v>
      </c>
      <c r="D20" s="32">
        <v>-483</v>
      </c>
      <c r="E20" s="32">
        <v>-675</v>
      </c>
      <c r="F20" s="32">
        <v>-675</v>
      </c>
      <c r="G20" s="32">
        <v>-675</v>
      </c>
      <c r="H20" s="32">
        <v>-675</v>
      </c>
    </row>
    <row r="21" spans="1:8" ht="15" customHeight="1" thickBot="1" x14ac:dyDescent="0.25">
      <c r="A21" s="154"/>
      <c r="B21" s="164"/>
      <c r="C21" s="165"/>
      <c r="D21" s="217"/>
      <c r="E21" s="217"/>
      <c r="F21" s="217"/>
      <c r="G21" s="217"/>
      <c r="H21" s="217"/>
    </row>
    <row r="22" spans="1:8" ht="15" customHeight="1" x14ac:dyDescent="0.2">
      <c r="A22" s="153" t="s">
        <v>17</v>
      </c>
      <c r="B22" s="46" t="s">
        <v>20</v>
      </c>
      <c r="C22" s="158" t="s">
        <v>2</v>
      </c>
      <c r="D22" s="40">
        <v>26644.862500000003</v>
      </c>
      <c r="E22" s="40">
        <v>29251.4</v>
      </c>
      <c r="F22" s="40">
        <f>SUM(F4,F6,F8,F20)</f>
        <v>31948.400000000001</v>
      </c>
      <c r="G22" s="40">
        <f t="shared" ref="G22:H22" si="0">SUM(G4,G6,G8,G20)</f>
        <v>34948.400000000001</v>
      </c>
      <c r="H22" s="40">
        <f t="shared" si="0"/>
        <v>38448.400000000001</v>
      </c>
    </row>
    <row r="23" spans="1:8" ht="15" customHeight="1" thickBot="1" x14ac:dyDescent="0.25">
      <c r="A23" s="153"/>
      <c r="B23" s="110"/>
      <c r="C23" s="157"/>
      <c r="D23" s="128"/>
      <c r="E23" s="128"/>
      <c r="F23" s="128"/>
      <c r="G23" s="128"/>
      <c r="H23" s="128"/>
    </row>
    <row r="24" spans="1:8" ht="15" customHeight="1" x14ac:dyDescent="0.2">
      <c r="A24" s="151" t="s">
        <v>19</v>
      </c>
      <c r="B24" s="60" t="s">
        <v>22</v>
      </c>
      <c r="C24" s="168" t="s">
        <v>32</v>
      </c>
      <c r="D24" s="32">
        <v>690</v>
      </c>
      <c r="E24" s="32">
        <v>725</v>
      </c>
      <c r="F24" s="32">
        <v>725</v>
      </c>
      <c r="G24" s="32">
        <v>725</v>
      </c>
      <c r="H24" s="32">
        <v>725</v>
      </c>
    </row>
    <row r="25" spans="1:8" ht="15" customHeight="1" thickBot="1" x14ac:dyDescent="0.25">
      <c r="A25" s="154"/>
      <c r="B25" s="145"/>
      <c r="C25" s="165"/>
      <c r="D25" s="134"/>
      <c r="E25" s="134"/>
      <c r="F25" s="134"/>
      <c r="G25" s="134"/>
      <c r="H25" s="134"/>
    </row>
    <row r="26" spans="1:8" s="9" customFormat="1" ht="15" customHeight="1" x14ac:dyDescent="0.2">
      <c r="A26" s="153" t="s">
        <v>21</v>
      </c>
      <c r="B26" s="53" t="s">
        <v>24</v>
      </c>
      <c r="C26" s="167" t="s">
        <v>33</v>
      </c>
      <c r="D26" s="59">
        <v>38.615742753623195</v>
      </c>
      <c r="E26" s="59">
        <v>40.346758620689656</v>
      </c>
      <c r="F26" s="59">
        <v>40.346758620689656</v>
      </c>
      <c r="G26" s="59">
        <v>40.346758620689656</v>
      </c>
      <c r="H26" s="59">
        <v>40.346758620689656</v>
      </c>
    </row>
    <row r="27" spans="1:8" s="9" customFormat="1" ht="15" customHeight="1" thickBot="1" x14ac:dyDescent="0.25">
      <c r="A27" s="153"/>
      <c r="B27" s="136"/>
      <c r="C27" s="169"/>
      <c r="D27" s="142"/>
      <c r="E27" s="142"/>
      <c r="F27" s="142"/>
      <c r="G27" s="142"/>
      <c r="H27" s="142"/>
    </row>
    <row r="28" spans="1:8" s="9" customFormat="1" ht="15" customHeight="1" thickBot="1" x14ac:dyDescent="0.25">
      <c r="A28" s="173" t="s">
        <v>23</v>
      </c>
      <c r="B28" s="174" t="s">
        <v>37</v>
      </c>
      <c r="C28" s="175" t="s">
        <v>33</v>
      </c>
      <c r="D28" s="218">
        <v>39.459382753623196</v>
      </c>
      <c r="E28" s="218">
        <v>41.18</v>
      </c>
      <c r="F28" s="218">
        <f>(604+F22)/F24</f>
        <v>44.899862068965518</v>
      </c>
      <c r="G28" s="218">
        <f t="shared" ref="G28:H28" si="1">(604+G22)/G24</f>
        <v>49.03779310344828</v>
      </c>
      <c r="H28" s="218">
        <f t="shared" si="1"/>
        <v>53.865379310344828</v>
      </c>
    </row>
    <row r="29" spans="1:8" s="9" customFormat="1" ht="15" customHeight="1" x14ac:dyDescent="0.2">
      <c r="A29" s="153"/>
      <c r="B29" s="170" t="s">
        <v>36</v>
      </c>
      <c r="C29" s="171"/>
      <c r="D29" s="260">
        <v>0.15</v>
      </c>
      <c r="E29" s="260">
        <v>0.15</v>
      </c>
      <c r="F29" s="260">
        <v>0.15</v>
      </c>
      <c r="G29" s="260">
        <v>0.15</v>
      </c>
      <c r="H29" s="260">
        <v>0.15</v>
      </c>
    </row>
    <row r="30" spans="1:8" s="9" customFormat="1" ht="15" customHeight="1" thickBot="1" x14ac:dyDescent="0.25">
      <c r="A30" s="154"/>
      <c r="B30" s="251" t="s">
        <v>35</v>
      </c>
      <c r="C30" s="155" t="s">
        <v>38</v>
      </c>
      <c r="D30" s="257">
        <v>45.378290166666673</v>
      </c>
      <c r="E30" s="257">
        <v>47.356999999999999</v>
      </c>
      <c r="F30" s="257">
        <f>F28*1.15</f>
        <v>51.634841379310345</v>
      </c>
      <c r="G30" s="257">
        <f t="shared" ref="G30:H30" si="2">G28*1.15</f>
        <v>56.393462068965519</v>
      </c>
      <c r="H30" s="257">
        <f t="shared" si="2"/>
        <v>61.945186206896544</v>
      </c>
    </row>
    <row r="31" spans="1:8" s="10" customFormat="1" ht="15" customHeight="1" x14ac:dyDescent="0.2">
      <c r="A31" s="13"/>
      <c r="B31" s="20"/>
      <c r="H31" s="23"/>
    </row>
    <row r="32" spans="1:8" s="9" customFormat="1" ht="15" customHeight="1" x14ac:dyDescent="0.2">
      <c r="A32" s="13"/>
      <c r="B32" s="20" t="s">
        <v>72</v>
      </c>
      <c r="C32" s="14"/>
      <c r="D32" s="23"/>
      <c r="E32" s="279">
        <f>E4/E22</f>
        <v>0.4035020546025147</v>
      </c>
      <c r="F32" s="279">
        <f t="shared" ref="F32:H32" si="3">F4/F22</f>
        <v>0.45385684416120992</v>
      </c>
      <c r="G32" s="279">
        <f t="shared" si="3"/>
        <v>0.50073823122088568</v>
      </c>
      <c r="H32" s="279">
        <f t="shared" si="3"/>
        <v>0.54618657733481757</v>
      </c>
    </row>
    <row r="33" spans="1:8" s="9" customFormat="1" ht="15" customHeight="1" x14ac:dyDescent="0.2">
      <c r="A33" s="13"/>
      <c r="B33" s="20"/>
      <c r="C33" s="14"/>
      <c r="D33" s="248"/>
      <c r="E33" s="248"/>
    </row>
    <row r="34" spans="1:8" s="9" customFormat="1" ht="15" customHeight="1" x14ac:dyDescent="0.2">
      <c r="A34" s="13"/>
      <c r="B34" s="20" t="s">
        <v>59</v>
      </c>
      <c r="C34" s="10"/>
      <c r="E34" s="280">
        <f>E28+'Tiš V výhled'!E27</f>
        <v>78.180000000000007</v>
      </c>
      <c r="F34" s="280">
        <f>F28+'Tiš V výhled'!F27</f>
        <v>81.899862068965518</v>
      </c>
      <c r="G34" s="280">
        <f>G28+'Tiš V výhled'!G27</f>
        <v>93.840774002324679</v>
      </c>
      <c r="H34" s="280">
        <f>H28+'Tiš V výhled'!H27</f>
        <v>103.72453998450213</v>
      </c>
    </row>
    <row r="35" spans="1:8" s="9" customFormat="1" ht="15" customHeight="1" x14ac:dyDescent="0.2">
      <c r="A35" s="13"/>
      <c r="B35" s="12"/>
      <c r="C35" s="14"/>
      <c r="D35" s="261"/>
      <c r="E35" s="261"/>
    </row>
    <row r="36" spans="1:8" s="9" customFormat="1" ht="15" customHeight="1" x14ac:dyDescent="0.2">
      <c r="A36" s="13"/>
      <c r="B36" s="12"/>
      <c r="C36" s="17"/>
    </row>
    <row r="37" spans="1:8" s="9" customFormat="1" ht="15" customHeight="1" x14ac:dyDescent="0.2">
      <c r="A37" s="13"/>
      <c r="B37" s="12"/>
      <c r="C37" s="17"/>
    </row>
    <row r="38" spans="1:8" s="9" customFormat="1" ht="15" customHeight="1" x14ac:dyDescent="0.2">
      <c r="A38" s="13"/>
      <c r="B38" s="12"/>
      <c r="C38" s="10"/>
    </row>
    <row r="40" spans="1:8" s="9" customFormat="1" ht="15" customHeight="1" x14ac:dyDescent="0.2">
      <c r="A40" s="13"/>
      <c r="B40" s="12"/>
      <c r="C40" s="14"/>
    </row>
    <row r="41" spans="1:8" s="9" customFormat="1" ht="15" customHeight="1" x14ac:dyDescent="0.2">
      <c r="A41" s="13"/>
      <c r="B41" s="12"/>
      <c r="C41" s="17"/>
    </row>
    <row r="43" spans="1:8" x14ac:dyDescent="0.2">
      <c r="C43" s="15"/>
    </row>
    <row r="45" spans="1:8" ht="15" customHeight="1" x14ac:dyDescent="0.2"/>
  </sheetData>
  <printOptions horizontalCentered="1"/>
  <pageMargins left="0.39370078740157483" right="0.39370078740157483" top="0.39370078740157483" bottom="0.39370078740157483" header="0" footer="0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AF45"/>
  <sheetViews>
    <sheetView showZeros="0" zoomScaleNormal="100" workbookViewId="0">
      <selection activeCell="Z4" sqref="Z4:Z31"/>
    </sheetView>
  </sheetViews>
  <sheetFormatPr defaultRowHeight="12.75" x14ac:dyDescent="0.2"/>
  <cols>
    <col min="1" max="1" width="3.42578125" customWidth="1"/>
    <col min="2" max="2" width="26.42578125" customWidth="1"/>
    <col min="3" max="3" width="8.5703125" customWidth="1"/>
    <col min="4" max="4" width="8.5703125" hidden="1" customWidth="1"/>
    <col min="5" max="5" width="9.7109375" hidden="1" customWidth="1"/>
    <col min="6" max="7" width="8.5703125" hidden="1" customWidth="1"/>
    <col min="8" max="8" width="9.7109375" hidden="1" customWidth="1"/>
    <col min="9" max="9" width="11.28515625" hidden="1" customWidth="1"/>
    <col min="10" max="10" width="9.7109375" hidden="1" customWidth="1"/>
    <col min="11" max="11" width="11.28515625" hidden="1" customWidth="1"/>
    <col min="12" max="12" width="9.7109375" hidden="1" customWidth="1"/>
    <col min="13" max="13" width="11.28515625" hidden="1" customWidth="1"/>
    <col min="14" max="14" width="6.85546875" hidden="1" customWidth="1"/>
    <col min="15" max="15" width="9.7109375" hidden="1" customWidth="1"/>
    <col min="16" max="16" width="7.5703125" hidden="1" customWidth="1"/>
    <col min="17" max="17" width="9.7109375" hidden="1" customWidth="1"/>
    <col min="18" max="18" width="7.7109375" hidden="1" customWidth="1"/>
    <col min="19" max="19" width="9.7109375" hidden="1" customWidth="1"/>
    <col min="20" max="20" width="8.42578125" hidden="1" customWidth="1"/>
    <col min="21" max="21" width="9.7109375" hidden="1" customWidth="1"/>
    <col min="22" max="22" width="7.28515625" customWidth="1"/>
    <col min="23" max="23" width="9.7109375" bestFit="1" customWidth="1"/>
    <col min="24" max="26" width="7.28515625" customWidth="1"/>
    <col min="27" max="27" width="43.85546875" customWidth="1"/>
    <col min="28" max="28" width="6.85546875" bestFit="1" customWidth="1"/>
  </cols>
  <sheetData>
    <row r="1" spans="1:32" s="2" customFormat="1" ht="18" customHeight="1" thickBot="1" x14ac:dyDescent="0.4">
      <c r="A1" s="247" t="s">
        <v>43</v>
      </c>
      <c r="B1" s="24"/>
      <c r="H1" s="3"/>
    </row>
    <row r="2" spans="1:32" s="2" customFormat="1" ht="15" customHeight="1" x14ac:dyDescent="0.3">
      <c r="A2" s="146"/>
      <c r="B2" s="24"/>
      <c r="D2" s="308">
        <v>2006</v>
      </c>
      <c r="E2" s="309"/>
      <c r="F2" s="308">
        <v>2007</v>
      </c>
      <c r="G2" s="309"/>
      <c r="H2" s="308">
        <v>2008</v>
      </c>
      <c r="I2" s="313"/>
      <c r="J2" s="308">
        <v>2009</v>
      </c>
      <c r="K2" s="309"/>
      <c r="L2" s="308">
        <v>2010</v>
      </c>
      <c r="M2" s="309"/>
      <c r="N2" s="308">
        <v>2011</v>
      </c>
      <c r="O2" s="309"/>
      <c r="P2" s="308">
        <v>2012</v>
      </c>
      <c r="Q2" s="309"/>
      <c r="R2" s="308">
        <v>2013</v>
      </c>
      <c r="S2" s="309"/>
      <c r="T2" s="308">
        <v>2014</v>
      </c>
      <c r="U2" s="309"/>
      <c r="V2" s="308">
        <v>2015</v>
      </c>
      <c r="W2" s="309"/>
      <c r="X2" s="308">
        <v>2016</v>
      </c>
      <c r="Y2" s="309"/>
      <c r="Z2" s="203">
        <v>2017</v>
      </c>
      <c r="AA2" s="203" t="s">
        <v>46</v>
      </c>
    </row>
    <row r="3" spans="1:32" ht="15" customHeight="1" thickBot="1" x14ac:dyDescent="0.25">
      <c r="A3" s="1"/>
      <c r="D3" s="210" t="s">
        <v>42</v>
      </c>
      <c r="E3" s="195" t="s">
        <v>41</v>
      </c>
      <c r="F3" s="210" t="s">
        <v>42</v>
      </c>
      <c r="G3" s="195" t="s">
        <v>41</v>
      </c>
      <c r="H3" s="148" t="s">
        <v>40</v>
      </c>
      <c r="I3" s="149" t="s">
        <v>41</v>
      </c>
      <c r="J3" s="148" t="s">
        <v>40</v>
      </c>
      <c r="K3" s="150" t="s">
        <v>41</v>
      </c>
      <c r="L3" s="192" t="s">
        <v>40</v>
      </c>
      <c r="M3" s="242" t="s">
        <v>41</v>
      </c>
      <c r="N3" s="210" t="s">
        <v>42</v>
      </c>
      <c r="O3" s="195" t="s">
        <v>41</v>
      </c>
      <c r="P3" s="210" t="s">
        <v>42</v>
      </c>
      <c r="Q3" s="195" t="s">
        <v>41</v>
      </c>
      <c r="R3" s="210" t="s">
        <v>42</v>
      </c>
      <c r="S3" s="195" t="s">
        <v>41</v>
      </c>
      <c r="T3" s="210" t="s">
        <v>42</v>
      </c>
      <c r="U3" s="195" t="s">
        <v>41</v>
      </c>
      <c r="V3" s="210" t="s">
        <v>42</v>
      </c>
      <c r="W3" s="195" t="s">
        <v>41</v>
      </c>
      <c r="X3" s="210" t="s">
        <v>42</v>
      </c>
      <c r="Y3" s="195" t="s">
        <v>73</v>
      </c>
      <c r="Z3" s="213" t="s">
        <v>42</v>
      </c>
      <c r="AA3" s="245"/>
    </row>
    <row r="4" spans="1:32" ht="15" customHeight="1" x14ac:dyDescent="0.2">
      <c r="A4" s="151" t="s">
        <v>0</v>
      </c>
      <c r="B4" s="70" t="s">
        <v>5</v>
      </c>
      <c r="C4" s="152" t="s">
        <v>2</v>
      </c>
      <c r="D4" s="40">
        <v>3600</v>
      </c>
      <c r="E4" s="40">
        <v>4000</v>
      </c>
      <c r="F4" s="40">
        <v>3888</v>
      </c>
      <c r="G4" s="40">
        <v>4338</v>
      </c>
      <c r="H4" s="35">
        <v>4122</v>
      </c>
      <c r="I4" s="29">
        <v>5122</v>
      </c>
      <c r="J4" s="33">
        <v>4644</v>
      </c>
      <c r="K4" s="36">
        <v>4644</v>
      </c>
      <c r="L4" s="35">
        <v>5552</v>
      </c>
      <c r="M4" s="29">
        <v>5852.0039999999999</v>
      </c>
      <c r="N4" s="37">
        <v>6396</v>
      </c>
      <c r="O4" s="220">
        <v>6396</v>
      </c>
      <c r="P4" s="40">
        <v>8320</v>
      </c>
      <c r="Q4" s="40">
        <v>8320</v>
      </c>
      <c r="R4" s="40">
        <v>9405</v>
      </c>
      <c r="S4" s="40">
        <v>10918</v>
      </c>
      <c r="T4" s="40">
        <v>10157.400000000001</v>
      </c>
      <c r="U4" s="40">
        <v>10906.999999999998</v>
      </c>
      <c r="V4" s="40">
        <v>10665.270000000002</v>
      </c>
      <c r="W4" s="40">
        <v>11665</v>
      </c>
      <c r="X4" s="40">
        <f>10985+818</f>
        <v>11803</v>
      </c>
      <c r="Y4" s="40">
        <v>13803</v>
      </c>
      <c r="Z4" s="40">
        <f>X4*1.08</f>
        <v>12747.240000000002</v>
      </c>
      <c r="AA4" s="265"/>
      <c r="AB4" s="230">
        <f>IF(Z4=0,0,Z4/X4-1)</f>
        <v>8.0000000000000071E-2</v>
      </c>
      <c r="AC4" s="283"/>
      <c r="AE4" s="246"/>
      <c r="AF4" s="246"/>
    </row>
    <row r="5" spans="1:32" ht="15" customHeight="1" thickBot="1" x14ac:dyDescent="0.25">
      <c r="A5" s="153"/>
      <c r="B5" s="156"/>
      <c r="C5" s="157"/>
      <c r="D5" s="115"/>
      <c r="E5" s="115"/>
      <c r="F5" s="115"/>
      <c r="G5" s="115"/>
      <c r="H5" s="111"/>
      <c r="I5" s="112"/>
      <c r="J5" s="113"/>
      <c r="K5" s="114"/>
      <c r="L5" s="111"/>
      <c r="M5" s="112"/>
      <c r="N5" s="111"/>
      <c r="O5" s="22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235"/>
      <c r="AB5" s="230">
        <f t="shared" ref="AB5:AB33" si="0">IF(Z5=0,0,Z5/X5-1)</f>
        <v>0</v>
      </c>
      <c r="AE5" s="246"/>
    </row>
    <row r="6" spans="1:32" ht="15" customHeight="1" x14ac:dyDescent="0.2">
      <c r="A6" s="151" t="s">
        <v>4</v>
      </c>
      <c r="B6" s="160" t="s">
        <v>9</v>
      </c>
      <c r="C6" s="152" t="s">
        <v>2</v>
      </c>
      <c r="D6" s="32">
        <v>1000</v>
      </c>
      <c r="E6" s="32">
        <v>1031.069</v>
      </c>
      <c r="F6" s="32">
        <v>1122</v>
      </c>
      <c r="G6" s="32">
        <v>1423.7460000000001</v>
      </c>
      <c r="H6" s="35">
        <v>1200</v>
      </c>
      <c r="I6" s="29">
        <v>988.37599999999998</v>
      </c>
      <c r="J6" s="33">
        <v>1340</v>
      </c>
      <c r="K6" s="36">
        <v>1334.9690000000001</v>
      </c>
      <c r="L6" s="35">
        <v>1360</v>
      </c>
      <c r="M6" s="29">
        <v>1403.2950000000001</v>
      </c>
      <c r="N6" s="35">
        <v>1378</v>
      </c>
      <c r="O6" s="220">
        <v>1456.7059999999999</v>
      </c>
      <c r="P6" s="32">
        <v>1422</v>
      </c>
      <c r="Q6" s="32">
        <v>1495.15878</v>
      </c>
      <c r="R6" s="32">
        <v>1448</v>
      </c>
      <c r="S6" s="32">
        <v>1061.4214500000007</v>
      </c>
      <c r="T6" s="32">
        <v>1295</v>
      </c>
      <c r="U6" s="32">
        <v>1925.5189800000001</v>
      </c>
      <c r="V6" s="32">
        <v>1295</v>
      </c>
      <c r="W6" s="32">
        <v>1429.63606</v>
      </c>
      <c r="X6" s="32">
        <v>1307</v>
      </c>
      <c r="Y6" s="32">
        <v>1400</v>
      </c>
      <c r="Z6" s="32">
        <v>1760</v>
      </c>
      <c r="AA6" s="263"/>
      <c r="AB6" s="230">
        <f t="shared" si="0"/>
        <v>0.34659525631216526</v>
      </c>
      <c r="AE6" s="246"/>
    </row>
    <row r="7" spans="1:32" ht="15" customHeight="1" thickBot="1" x14ac:dyDescent="0.25">
      <c r="A7" s="154"/>
      <c r="B7" s="144"/>
      <c r="C7" s="161"/>
      <c r="D7" s="214"/>
      <c r="E7" s="214"/>
      <c r="F7" s="214"/>
      <c r="G7" s="214"/>
      <c r="H7" s="182"/>
      <c r="I7" s="162"/>
      <c r="J7" s="177"/>
      <c r="K7" s="187"/>
      <c r="L7" s="182"/>
      <c r="M7" s="162"/>
      <c r="N7" s="182"/>
      <c r="O7" s="221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36"/>
      <c r="AB7" s="230">
        <f t="shared" si="0"/>
        <v>0</v>
      </c>
      <c r="AE7" s="246"/>
    </row>
    <row r="8" spans="1:32" ht="15" customHeight="1" x14ac:dyDescent="0.2">
      <c r="A8" s="153" t="s">
        <v>8</v>
      </c>
      <c r="B8" s="46" t="s">
        <v>11</v>
      </c>
      <c r="C8" s="158" t="s">
        <v>2</v>
      </c>
      <c r="D8" s="215">
        <v>9344</v>
      </c>
      <c r="E8" s="215">
        <v>9465.8490000000002</v>
      </c>
      <c r="F8" s="215">
        <v>10371</v>
      </c>
      <c r="G8" s="215">
        <v>10116.627</v>
      </c>
      <c r="H8" s="183">
        <v>10709</v>
      </c>
      <c r="I8" s="159">
        <v>10268.048999999999</v>
      </c>
      <c r="J8" s="178">
        <v>10994</v>
      </c>
      <c r="K8" s="188">
        <v>11350.178000000002</v>
      </c>
      <c r="L8" s="183">
        <v>11337.4</v>
      </c>
      <c r="M8" s="159">
        <v>10990.144000000002</v>
      </c>
      <c r="N8" s="183">
        <f>SUM(N10:N18)</f>
        <v>12398.3</v>
      </c>
      <c r="O8" s="220">
        <v>12167.436</v>
      </c>
      <c r="P8" s="215">
        <v>12561.512695991385</v>
      </c>
      <c r="Q8" s="215">
        <v>11931.16238</v>
      </c>
      <c r="R8" s="215">
        <v>13131</v>
      </c>
      <c r="S8" s="215">
        <v>13456.492719999998</v>
      </c>
      <c r="T8" s="215">
        <v>14120.55</v>
      </c>
      <c r="U8" s="215">
        <v>13787.90523</v>
      </c>
      <c r="V8" s="204">
        <v>15167.592499999999</v>
      </c>
      <c r="W8" s="204">
        <v>14658.385879999987</v>
      </c>
      <c r="X8" s="204">
        <f>SUM(X10:X18)</f>
        <v>16816.400000000001</v>
      </c>
      <c r="Y8" s="204">
        <f>SUM(Y10:Y18)</f>
        <v>15535</v>
      </c>
      <c r="Z8" s="204">
        <f>SUM(Z10:Z18)</f>
        <v>15941.4</v>
      </c>
      <c r="AA8" s="282"/>
      <c r="AB8" s="230">
        <f t="shared" si="0"/>
        <v>-5.2032539663661725E-2</v>
      </c>
      <c r="AE8" s="246"/>
    </row>
    <row r="9" spans="1:32" ht="15" customHeight="1" x14ac:dyDescent="0.2">
      <c r="A9" s="153"/>
      <c r="B9" s="147"/>
      <c r="C9" s="75"/>
      <c r="D9" s="216"/>
      <c r="E9" s="216"/>
      <c r="F9" s="216"/>
      <c r="G9" s="216"/>
      <c r="H9" s="93"/>
      <c r="I9" s="94"/>
      <c r="J9" s="95"/>
      <c r="K9" s="7"/>
      <c r="L9" s="93"/>
      <c r="M9" s="94"/>
      <c r="N9" s="93"/>
      <c r="O9" s="22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38"/>
      <c r="AB9" s="230">
        <f t="shared" si="0"/>
        <v>0</v>
      </c>
      <c r="AE9" s="246"/>
    </row>
    <row r="10" spans="1:32" ht="15" customHeight="1" x14ac:dyDescent="0.2">
      <c r="A10" s="153"/>
      <c r="B10" s="7" t="s">
        <v>12</v>
      </c>
      <c r="C10" s="8"/>
      <c r="D10" s="90">
        <v>1387</v>
      </c>
      <c r="E10" s="90">
        <v>1446.7380000000001</v>
      </c>
      <c r="F10" s="90">
        <v>1670</v>
      </c>
      <c r="G10" s="90">
        <v>1781.6669999999999</v>
      </c>
      <c r="H10" s="86">
        <v>1936</v>
      </c>
      <c r="I10" s="87">
        <v>1700.739</v>
      </c>
      <c r="J10" s="88">
        <v>2200</v>
      </c>
      <c r="K10" s="89">
        <v>2259.2220000000002</v>
      </c>
      <c r="L10" s="86">
        <v>2147</v>
      </c>
      <c r="M10" s="87">
        <v>2063.047</v>
      </c>
      <c r="N10" s="86">
        <v>2418</v>
      </c>
      <c r="O10" s="227">
        <v>2257.8220000000001</v>
      </c>
      <c r="P10" s="90">
        <v>2385.2815485714282</v>
      </c>
      <c r="Q10" s="90">
        <v>1842.4251199999994</v>
      </c>
      <c r="R10" s="90">
        <v>2386</v>
      </c>
      <c r="S10" s="90">
        <v>2347.765429999999</v>
      </c>
      <c r="T10" s="90">
        <v>2495</v>
      </c>
      <c r="U10" s="90">
        <v>2295.619169999999</v>
      </c>
      <c r="V10" s="90">
        <v>2401</v>
      </c>
      <c r="W10" s="90">
        <v>2100.1094499999995</v>
      </c>
      <c r="X10" s="90">
        <f>2582+110</f>
        <v>2692</v>
      </c>
      <c r="Y10" s="90">
        <v>2180</v>
      </c>
      <c r="Z10" s="90">
        <v>2200</v>
      </c>
      <c r="AA10" s="243"/>
      <c r="AB10" s="230">
        <f t="shared" si="0"/>
        <v>-0.18276374442793464</v>
      </c>
      <c r="AE10" s="246"/>
    </row>
    <row r="11" spans="1:32" ht="15" customHeight="1" x14ac:dyDescent="0.2">
      <c r="A11" s="153"/>
      <c r="B11" s="7" t="s">
        <v>13</v>
      </c>
      <c r="C11" s="8"/>
      <c r="D11" s="90">
        <v>2756</v>
      </c>
      <c r="E11" s="90">
        <v>2692.712</v>
      </c>
      <c r="F11" s="90">
        <v>2973</v>
      </c>
      <c r="G11" s="90">
        <v>3075.6570000000002</v>
      </c>
      <c r="H11" s="86">
        <v>3523</v>
      </c>
      <c r="I11" s="87">
        <v>3442.9650000000001</v>
      </c>
      <c r="J11" s="88">
        <v>3598</v>
      </c>
      <c r="K11" s="89">
        <v>3984.674</v>
      </c>
      <c r="L11" s="86">
        <v>3964.5099999999998</v>
      </c>
      <c r="M11" s="87">
        <v>3731.7139999999999</v>
      </c>
      <c r="N11" s="86">
        <v>4351</v>
      </c>
      <c r="O11" s="227">
        <v>4350.4989999999998</v>
      </c>
      <c r="P11" s="90">
        <v>4364.92</v>
      </c>
      <c r="Q11" s="90">
        <v>4417.6202700000013</v>
      </c>
      <c r="R11" s="90">
        <v>4673</v>
      </c>
      <c r="S11" s="90">
        <v>4939.7825499999981</v>
      </c>
      <c r="T11" s="90">
        <v>4989.8249999999998</v>
      </c>
      <c r="U11" s="90">
        <v>5243.2166200000011</v>
      </c>
      <c r="V11" s="90">
        <v>5617</v>
      </c>
      <c r="W11" s="90">
        <v>5991.0692199999858</v>
      </c>
      <c r="X11" s="90">
        <f>6399+134</f>
        <v>6533</v>
      </c>
      <c r="Y11" s="90">
        <v>6400</v>
      </c>
      <c r="Z11" s="90">
        <v>6533</v>
      </c>
      <c r="AA11" s="264"/>
      <c r="AB11" s="230">
        <f t="shared" si="0"/>
        <v>0</v>
      </c>
      <c r="AE11" s="246"/>
    </row>
    <row r="12" spans="1:32" ht="15" customHeight="1" x14ac:dyDescent="0.2">
      <c r="A12" s="153"/>
      <c r="B12" s="7" t="s">
        <v>14</v>
      </c>
      <c r="C12" s="8"/>
      <c r="D12" s="90">
        <v>398</v>
      </c>
      <c r="E12" s="90">
        <v>392.43099999999998</v>
      </c>
      <c r="F12" s="90">
        <v>382</v>
      </c>
      <c r="G12" s="90">
        <v>310.97500000000002</v>
      </c>
      <c r="H12" s="86">
        <v>412</v>
      </c>
      <c r="I12" s="87">
        <v>343.35500000000002</v>
      </c>
      <c r="J12" s="88">
        <v>416</v>
      </c>
      <c r="K12" s="89">
        <v>357.76799999999997</v>
      </c>
      <c r="L12" s="86">
        <v>437</v>
      </c>
      <c r="M12" s="87">
        <v>355.21300000000002</v>
      </c>
      <c r="N12" s="86">
        <v>477</v>
      </c>
      <c r="O12" s="227">
        <v>472.1</v>
      </c>
      <c r="P12" s="90">
        <v>506.1</v>
      </c>
      <c r="Q12" s="90">
        <v>507.06599999999997</v>
      </c>
      <c r="R12" s="90">
        <v>515</v>
      </c>
      <c r="S12" s="90">
        <v>301.43200000000002</v>
      </c>
      <c r="T12" s="90">
        <v>527.875</v>
      </c>
      <c r="U12" s="90">
        <v>315.73099999999999</v>
      </c>
      <c r="V12" s="90">
        <v>480</v>
      </c>
      <c r="W12" s="90">
        <v>369.75400000000002</v>
      </c>
      <c r="X12" s="90">
        <v>380</v>
      </c>
      <c r="Y12" s="90">
        <v>380</v>
      </c>
      <c r="Z12" s="90">
        <v>380</v>
      </c>
      <c r="AA12" s="232"/>
      <c r="AB12" s="230">
        <f t="shared" si="0"/>
        <v>0</v>
      </c>
      <c r="AE12" s="246"/>
    </row>
    <row r="13" spans="1:32" ht="15" customHeight="1" x14ac:dyDescent="0.2">
      <c r="A13" s="153"/>
      <c r="B13" s="7" t="s">
        <v>15</v>
      </c>
      <c r="C13" s="8"/>
      <c r="D13" s="90">
        <v>2016</v>
      </c>
      <c r="E13" s="90">
        <v>1832.44</v>
      </c>
      <c r="F13" s="90">
        <v>2270</v>
      </c>
      <c r="G13" s="90">
        <v>2003.808</v>
      </c>
      <c r="H13" s="86">
        <v>2070</v>
      </c>
      <c r="I13" s="91">
        <v>2178.9520000000002</v>
      </c>
      <c r="J13" s="88">
        <v>2000</v>
      </c>
      <c r="K13" s="92">
        <v>1817.7190000000001</v>
      </c>
      <c r="L13" s="86">
        <v>2016.4</v>
      </c>
      <c r="M13" s="91">
        <v>1920.348</v>
      </c>
      <c r="N13" s="86">
        <v>2056</v>
      </c>
      <c r="O13" s="227">
        <v>2068.096</v>
      </c>
      <c r="P13" s="90">
        <v>2086.8399999999997</v>
      </c>
      <c r="Q13" s="90">
        <v>2080.41572</v>
      </c>
      <c r="R13" s="90">
        <v>2194</v>
      </c>
      <c r="S13" s="90">
        <v>2353.2498999999998</v>
      </c>
      <c r="T13" s="90">
        <v>2248.85</v>
      </c>
      <c r="U13" s="90">
        <v>2006.3036100000002</v>
      </c>
      <c r="V13" s="90">
        <v>2361.2925</v>
      </c>
      <c r="W13" s="90">
        <v>1559.4459199999999</v>
      </c>
      <c r="X13" s="90">
        <v>2161</v>
      </c>
      <c r="Y13" s="90">
        <v>1650</v>
      </c>
      <c r="Z13" s="90">
        <v>1800</v>
      </c>
      <c r="AA13" s="232"/>
      <c r="AB13" s="230">
        <f t="shared" si="0"/>
        <v>-0.16705229060620086</v>
      </c>
      <c r="AE13" s="246"/>
    </row>
    <row r="14" spans="1:32" ht="15" customHeight="1" x14ac:dyDescent="0.2">
      <c r="A14" s="153"/>
      <c r="B14" s="7" t="s">
        <v>16</v>
      </c>
      <c r="C14" s="8"/>
      <c r="D14" s="90">
        <v>1823</v>
      </c>
      <c r="E14" s="90">
        <v>2058.4259999999999</v>
      </c>
      <c r="F14" s="90">
        <v>2013</v>
      </c>
      <c r="G14" s="90">
        <v>2055.694</v>
      </c>
      <c r="H14" s="86">
        <v>2177</v>
      </c>
      <c r="I14" s="87">
        <v>1800.2090000000001</v>
      </c>
      <c r="J14" s="88">
        <v>2097</v>
      </c>
      <c r="K14" s="89">
        <v>2300.8090000000002</v>
      </c>
      <c r="L14" s="86">
        <v>2218.6</v>
      </c>
      <c r="M14" s="87">
        <v>2245.7529999999997</v>
      </c>
      <c r="N14" s="86">
        <v>2492.5</v>
      </c>
      <c r="O14" s="227">
        <v>2413.0540000000001</v>
      </c>
      <c r="P14" s="90">
        <v>2609.8311474199568</v>
      </c>
      <c r="Q14" s="90">
        <v>2606.9979199999998</v>
      </c>
      <c r="R14" s="90">
        <v>2650</v>
      </c>
      <c r="S14" s="90">
        <v>2931.3273399999994</v>
      </c>
      <c r="T14" s="90">
        <v>3026</v>
      </c>
      <c r="U14" s="90">
        <v>3377.5376500000007</v>
      </c>
      <c r="V14" s="90">
        <v>3377.3</v>
      </c>
      <c r="W14" s="90">
        <v>3753.5027900000005</v>
      </c>
      <c r="X14" s="90">
        <f>1584+600+1100+664+50</f>
        <v>3998</v>
      </c>
      <c r="Y14" s="90">
        <v>3900</v>
      </c>
      <c r="Z14" s="90">
        <v>3998</v>
      </c>
      <c r="AA14" s="264" t="s">
        <v>77</v>
      </c>
      <c r="AB14" s="230">
        <f t="shared" si="0"/>
        <v>0</v>
      </c>
      <c r="AE14" s="246"/>
    </row>
    <row r="15" spans="1:32" ht="15" customHeight="1" x14ac:dyDescent="0.2">
      <c r="A15" s="153"/>
      <c r="B15" s="7" t="s">
        <v>28</v>
      </c>
      <c r="C15" s="8"/>
      <c r="D15" s="90">
        <v>108</v>
      </c>
      <c r="E15" s="90">
        <v>126.834</v>
      </c>
      <c r="F15" s="90">
        <v>135</v>
      </c>
      <c r="G15" s="90">
        <v>110.44499999999999</v>
      </c>
      <c r="H15" s="86">
        <v>138</v>
      </c>
      <c r="I15" s="87">
        <v>90.415999999999997</v>
      </c>
      <c r="J15" s="88">
        <v>107</v>
      </c>
      <c r="K15" s="89">
        <v>117.313</v>
      </c>
      <c r="L15" s="86">
        <v>125</v>
      </c>
      <c r="M15" s="87">
        <v>159.97399999999999</v>
      </c>
      <c r="N15" s="86">
        <v>144.80000000000001</v>
      </c>
      <c r="O15" s="227">
        <v>126.565</v>
      </c>
      <c r="P15" s="90">
        <v>150</v>
      </c>
      <c r="Q15" s="90">
        <v>97.852999999999994</v>
      </c>
      <c r="R15" s="90">
        <v>148</v>
      </c>
      <c r="S15" s="90">
        <v>115.52800000000001</v>
      </c>
      <c r="T15" s="90">
        <v>134</v>
      </c>
      <c r="U15" s="90">
        <v>111.751</v>
      </c>
      <c r="V15" s="90">
        <v>134</v>
      </c>
      <c r="W15" s="90">
        <v>115.59099999999999</v>
      </c>
      <c r="X15" s="90">
        <v>140</v>
      </c>
      <c r="Y15" s="90">
        <v>140</v>
      </c>
      <c r="Z15" s="90">
        <v>118</v>
      </c>
      <c r="AA15" s="232" t="s">
        <v>76</v>
      </c>
      <c r="AB15" s="230">
        <f t="shared" si="0"/>
        <v>-0.15714285714285714</v>
      </c>
      <c r="AE15" s="246"/>
    </row>
    <row r="16" spans="1:32" ht="15" customHeight="1" x14ac:dyDescent="0.2">
      <c r="A16" s="153"/>
      <c r="B16" s="16" t="s">
        <v>29</v>
      </c>
      <c r="C16" s="8"/>
      <c r="D16" s="90">
        <v>456</v>
      </c>
      <c r="E16" s="90">
        <v>340.14400000000001</v>
      </c>
      <c r="F16" s="90">
        <v>528</v>
      </c>
      <c r="G16" s="90">
        <v>373.38099999999997</v>
      </c>
      <c r="H16" s="86">
        <v>319</v>
      </c>
      <c r="I16" s="87">
        <v>346.84</v>
      </c>
      <c r="J16" s="88">
        <v>351</v>
      </c>
      <c r="K16" s="89">
        <v>352.29199999999997</v>
      </c>
      <c r="L16" s="86">
        <v>359.89</v>
      </c>
      <c r="M16" s="87">
        <v>388.94200000000001</v>
      </c>
      <c r="N16" s="86">
        <v>387</v>
      </c>
      <c r="O16" s="227">
        <v>359.3</v>
      </c>
      <c r="P16" s="90">
        <v>386.54</v>
      </c>
      <c r="Q16" s="90">
        <v>296.48387999999994</v>
      </c>
      <c r="R16" s="90">
        <v>385</v>
      </c>
      <c r="S16" s="90">
        <v>383.41694999999999</v>
      </c>
      <c r="T16" s="90">
        <v>410</v>
      </c>
      <c r="U16" s="90">
        <v>366.38472000000002</v>
      </c>
      <c r="V16" s="207">
        <v>433</v>
      </c>
      <c r="W16" s="207">
        <v>410.39231999999993</v>
      </c>
      <c r="X16" s="207">
        <f>620-17.6</f>
        <v>602.4</v>
      </c>
      <c r="Y16" s="207">
        <v>500</v>
      </c>
      <c r="Z16" s="207">
        <v>602.4</v>
      </c>
      <c r="AA16" s="232"/>
      <c r="AB16" s="230">
        <f t="shared" si="0"/>
        <v>0</v>
      </c>
      <c r="AE16" s="246"/>
    </row>
    <row r="17" spans="1:32" ht="15" customHeight="1" x14ac:dyDescent="0.2">
      <c r="A17" s="153"/>
      <c r="B17" s="16" t="s">
        <v>30</v>
      </c>
      <c r="C17" s="8"/>
      <c r="D17" s="90">
        <v>400</v>
      </c>
      <c r="E17" s="90">
        <v>576.12400000000002</v>
      </c>
      <c r="F17" s="90">
        <v>400</v>
      </c>
      <c r="G17" s="90">
        <v>405</v>
      </c>
      <c r="H17" s="86">
        <v>134</v>
      </c>
      <c r="I17" s="87">
        <v>364.57299999999998</v>
      </c>
      <c r="J17" s="88">
        <v>250</v>
      </c>
      <c r="K17" s="89">
        <v>172.10300000000001</v>
      </c>
      <c r="L17" s="86">
        <v>100</v>
      </c>
      <c r="M17" s="87">
        <v>131.11500000000001</v>
      </c>
      <c r="N17" s="86">
        <v>100</v>
      </c>
      <c r="O17" s="227">
        <v>131.071</v>
      </c>
      <c r="P17" s="90">
        <v>100</v>
      </c>
      <c r="Q17" s="90">
        <v>91.992469999999997</v>
      </c>
      <c r="R17" s="90">
        <v>200</v>
      </c>
      <c r="S17" s="90">
        <v>99.990549999999999</v>
      </c>
      <c r="T17" s="90">
        <v>304</v>
      </c>
      <c r="U17" s="90">
        <v>85.921459999999996</v>
      </c>
      <c r="V17" s="90">
        <v>379</v>
      </c>
      <c r="W17" s="90">
        <v>373.26118000000008</v>
      </c>
      <c r="X17" s="90">
        <v>325</v>
      </c>
      <c r="Y17" s="90">
        <v>400</v>
      </c>
      <c r="Z17" s="90">
        <v>325</v>
      </c>
      <c r="AA17" s="232"/>
      <c r="AB17" s="230">
        <f t="shared" si="0"/>
        <v>0</v>
      </c>
      <c r="AE17" s="246"/>
    </row>
    <row r="18" spans="1:32" ht="15" customHeight="1" x14ac:dyDescent="0.2">
      <c r="A18" s="153"/>
      <c r="B18" s="16" t="s">
        <v>44</v>
      </c>
      <c r="C18" s="8"/>
      <c r="D18" s="90"/>
      <c r="E18" s="90"/>
      <c r="F18" s="90"/>
      <c r="G18" s="90"/>
      <c r="H18" s="86"/>
      <c r="I18" s="87"/>
      <c r="J18" s="88">
        <v>-25</v>
      </c>
      <c r="K18" s="89">
        <v>-11.722</v>
      </c>
      <c r="L18" s="86">
        <v>-31</v>
      </c>
      <c r="M18" s="87">
        <v>-5.9619999999999997</v>
      </c>
      <c r="N18" s="86">
        <v>-28</v>
      </c>
      <c r="O18" s="227">
        <v>-11.071</v>
      </c>
      <c r="P18" s="90">
        <v>-28</v>
      </c>
      <c r="Q18" s="90">
        <v>-9.6920000000000002</v>
      </c>
      <c r="R18" s="90">
        <v>-20</v>
      </c>
      <c r="S18" s="90">
        <v>-15.999999999999998</v>
      </c>
      <c r="T18" s="90">
        <v>-15</v>
      </c>
      <c r="U18" s="90">
        <v>-14.56</v>
      </c>
      <c r="V18" s="90">
        <v>-15</v>
      </c>
      <c r="W18" s="90">
        <v>-14.74</v>
      </c>
      <c r="X18" s="90">
        <v>-15</v>
      </c>
      <c r="Y18" s="90">
        <v>-15</v>
      </c>
      <c r="Z18" s="90">
        <v>-15</v>
      </c>
      <c r="AA18" s="232"/>
      <c r="AB18" s="230">
        <f t="shared" si="0"/>
        <v>0</v>
      </c>
      <c r="AE18" s="246"/>
    </row>
    <row r="19" spans="1:32" ht="15" customHeight="1" thickBot="1" x14ac:dyDescent="0.25">
      <c r="A19" s="153"/>
      <c r="B19" s="22"/>
      <c r="C19" s="163"/>
      <c r="D19" s="121"/>
      <c r="E19" s="121"/>
      <c r="F19" s="121"/>
      <c r="G19" s="121"/>
      <c r="H19" s="118"/>
      <c r="I19" s="119"/>
      <c r="J19" s="120"/>
      <c r="K19" s="22"/>
      <c r="L19" s="118"/>
      <c r="M19" s="119"/>
      <c r="N19" s="118"/>
      <c r="O19" s="228"/>
      <c r="P19" s="121"/>
      <c r="Q19" s="121"/>
      <c r="R19" s="121"/>
      <c r="S19" s="121"/>
      <c r="T19" s="121"/>
      <c r="U19" s="121"/>
      <c r="V19" s="134"/>
      <c r="W19" s="134"/>
      <c r="X19" s="134"/>
      <c r="Y19" s="134"/>
      <c r="Z19" s="134"/>
      <c r="AA19" s="240"/>
      <c r="AB19" s="230">
        <f t="shared" si="0"/>
        <v>0</v>
      </c>
      <c r="AE19" s="246"/>
    </row>
    <row r="20" spans="1:32" ht="15" customHeight="1" x14ac:dyDescent="0.2">
      <c r="A20" s="151" t="s">
        <v>10</v>
      </c>
      <c r="B20" s="70" t="s">
        <v>31</v>
      </c>
      <c r="C20" s="152" t="s">
        <v>2</v>
      </c>
      <c r="D20" s="32">
        <v>-26</v>
      </c>
      <c r="E20" s="32">
        <v>-107.83499999999999</v>
      </c>
      <c r="F20" s="32">
        <v>-108</v>
      </c>
      <c r="G20" s="32">
        <v>-118.65600000000001</v>
      </c>
      <c r="H20" s="35">
        <v>-121</v>
      </c>
      <c r="I20" s="29">
        <v>-128.024</v>
      </c>
      <c r="J20" s="33">
        <v>-139</v>
      </c>
      <c r="K20" s="36">
        <v>-147.93600000000001</v>
      </c>
      <c r="L20" s="35">
        <v>-149.1</v>
      </c>
      <c r="M20" s="29">
        <v>-173.40299999999999</v>
      </c>
      <c r="N20" s="35">
        <v>-185</v>
      </c>
      <c r="O20" s="198">
        <v>-193.04499999999999</v>
      </c>
      <c r="P20" s="32">
        <v>-304.2</v>
      </c>
      <c r="Q20" s="32">
        <v>-190.65150000000003</v>
      </c>
      <c r="R20" s="32">
        <v>-326</v>
      </c>
      <c r="S20" s="32">
        <v>-352.17329999999998</v>
      </c>
      <c r="T20" s="32">
        <v>-363</v>
      </c>
      <c r="U20" s="32">
        <v>-586.06144999999992</v>
      </c>
      <c r="V20" s="40">
        <v>-483</v>
      </c>
      <c r="W20" s="40">
        <v>-676.19290000000001</v>
      </c>
      <c r="X20" s="40">
        <v>-675</v>
      </c>
      <c r="Y20" s="40">
        <v>-675</v>
      </c>
      <c r="Z20" s="40">
        <v>-675</v>
      </c>
      <c r="AA20" s="250"/>
      <c r="AB20" s="230">
        <f t="shared" si="0"/>
        <v>0</v>
      </c>
      <c r="AE20" s="246"/>
    </row>
    <row r="21" spans="1:32" ht="15" customHeight="1" thickBot="1" x14ac:dyDescent="0.25">
      <c r="A21" s="154"/>
      <c r="B21" s="164"/>
      <c r="C21" s="165"/>
      <c r="D21" s="217"/>
      <c r="E21" s="217"/>
      <c r="F21" s="217"/>
      <c r="G21" s="217"/>
      <c r="H21" s="184"/>
      <c r="I21" s="166"/>
      <c r="J21" s="179"/>
      <c r="K21" s="189"/>
      <c r="L21" s="184"/>
      <c r="M21" s="166"/>
      <c r="N21" s="184"/>
      <c r="O21" s="222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30">
        <f t="shared" si="0"/>
        <v>0</v>
      </c>
      <c r="AE21" s="246"/>
    </row>
    <row r="22" spans="1:32" ht="15" customHeight="1" x14ac:dyDescent="0.2">
      <c r="A22" s="153" t="s">
        <v>17</v>
      </c>
      <c r="B22" s="46" t="s">
        <v>20</v>
      </c>
      <c r="C22" s="158" t="s">
        <v>2</v>
      </c>
      <c r="D22" s="40">
        <v>13918</v>
      </c>
      <c r="E22" s="40">
        <v>14389.083000000001</v>
      </c>
      <c r="F22" s="40">
        <v>15273</v>
      </c>
      <c r="G22" s="40">
        <v>15759.717000000001</v>
      </c>
      <c r="H22" s="37">
        <v>15910</v>
      </c>
      <c r="I22" s="31">
        <v>16250.401</v>
      </c>
      <c r="J22" s="38">
        <v>16839</v>
      </c>
      <c r="K22" s="39">
        <v>17181.210999999999</v>
      </c>
      <c r="L22" s="37">
        <v>18100.300000000003</v>
      </c>
      <c r="M22" s="31">
        <v>18072.040000000005</v>
      </c>
      <c r="N22" s="37">
        <f>N4+N6+N8+N20</f>
        <v>19987.3</v>
      </c>
      <c r="O22" s="220">
        <v>19827.097000000002</v>
      </c>
      <c r="P22" s="40">
        <v>21999.312695991382</v>
      </c>
      <c r="Q22" s="40">
        <v>21555.66966</v>
      </c>
      <c r="R22" s="40">
        <v>23658</v>
      </c>
      <c r="S22" s="40">
        <v>25083.740870000001</v>
      </c>
      <c r="T22" s="40">
        <v>25209.95</v>
      </c>
      <c r="U22" s="40">
        <v>26034.362759999996</v>
      </c>
      <c r="V22" s="40">
        <v>26644.862500000003</v>
      </c>
      <c r="W22" s="40">
        <v>27076.82903999999</v>
      </c>
      <c r="X22" s="40">
        <f>X4+X6+X8+X20</f>
        <v>29251.4</v>
      </c>
      <c r="Y22" s="40">
        <f>Y4+Y6+Y8+Y20</f>
        <v>30063</v>
      </c>
      <c r="Z22" s="40">
        <f>Z4+Z6+Z8+Z20</f>
        <v>29773.64</v>
      </c>
      <c r="AA22" s="234"/>
      <c r="AB22" s="230">
        <f t="shared" si="0"/>
        <v>1.7853504447650215E-2</v>
      </c>
      <c r="AE22" s="246"/>
    </row>
    <row r="23" spans="1:32" ht="15" customHeight="1" thickBot="1" x14ac:dyDescent="0.25">
      <c r="A23" s="153"/>
      <c r="B23" s="110"/>
      <c r="C23" s="157"/>
      <c r="D23" s="128"/>
      <c r="E23" s="128"/>
      <c r="F23" s="128"/>
      <c r="G23" s="128"/>
      <c r="H23" s="124"/>
      <c r="I23" s="125"/>
      <c r="J23" s="126"/>
      <c r="K23" s="127"/>
      <c r="L23" s="124"/>
      <c r="M23" s="125"/>
      <c r="N23" s="124"/>
      <c r="O23" s="221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239"/>
      <c r="AB23" s="230">
        <f t="shared" si="0"/>
        <v>0</v>
      </c>
      <c r="AE23" s="246"/>
    </row>
    <row r="24" spans="1:32" ht="15" customHeight="1" x14ac:dyDescent="0.2">
      <c r="A24" s="151" t="s">
        <v>19</v>
      </c>
      <c r="B24" s="60" t="s">
        <v>22</v>
      </c>
      <c r="C24" s="168" t="s">
        <v>32</v>
      </c>
      <c r="D24" s="32">
        <v>619</v>
      </c>
      <c r="E24" s="32">
        <v>644.846</v>
      </c>
      <c r="F24" s="32">
        <v>650</v>
      </c>
      <c r="G24" s="32">
        <v>661.24199999999996</v>
      </c>
      <c r="H24" s="35">
        <v>660</v>
      </c>
      <c r="I24" s="29">
        <v>668.89599999999996</v>
      </c>
      <c r="J24" s="33">
        <v>660</v>
      </c>
      <c r="K24" s="36">
        <v>648.89800000000002</v>
      </c>
      <c r="L24" s="35">
        <v>670</v>
      </c>
      <c r="M24" s="29">
        <v>668.54600000000005</v>
      </c>
      <c r="N24" s="35">
        <v>665</v>
      </c>
      <c r="O24" s="198">
        <v>676.07500000000005</v>
      </c>
      <c r="P24" s="32">
        <v>670</v>
      </c>
      <c r="Q24" s="32">
        <v>691.45538999999985</v>
      </c>
      <c r="R24" s="32">
        <v>670</v>
      </c>
      <c r="S24" s="32">
        <v>699.22858000000031</v>
      </c>
      <c r="T24" s="32">
        <v>670</v>
      </c>
      <c r="U24" s="32">
        <v>710.81750000000011</v>
      </c>
      <c r="V24" s="32">
        <v>690</v>
      </c>
      <c r="W24" s="32">
        <v>723.34831000000008</v>
      </c>
      <c r="X24" s="32">
        <v>725</v>
      </c>
      <c r="Y24" s="32">
        <v>745</v>
      </c>
      <c r="Z24" s="32">
        <v>730</v>
      </c>
      <c r="AA24" s="233" t="s">
        <v>74</v>
      </c>
      <c r="AB24" s="230">
        <f t="shared" si="0"/>
        <v>6.8965517241379448E-3</v>
      </c>
      <c r="AE24" s="246"/>
    </row>
    <row r="25" spans="1:32" ht="15" customHeight="1" thickBot="1" x14ac:dyDescent="0.25">
      <c r="A25" s="154"/>
      <c r="B25" s="145"/>
      <c r="C25" s="165"/>
      <c r="D25" s="134"/>
      <c r="E25" s="134"/>
      <c r="F25" s="134"/>
      <c r="G25" s="134"/>
      <c r="H25" s="130"/>
      <c r="I25" s="131"/>
      <c r="J25" s="132"/>
      <c r="K25" s="133"/>
      <c r="L25" s="130"/>
      <c r="M25" s="131"/>
      <c r="N25" s="130"/>
      <c r="O25" s="211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240"/>
      <c r="AB25" s="230">
        <f t="shared" si="0"/>
        <v>0</v>
      </c>
      <c r="AE25" s="246"/>
      <c r="AF25" s="246"/>
    </row>
    <row r="26" spans="1:32" s="9" customFormat="1" ht="15" customHeight="1" x14ac:dyDescent="0.2">
      <c r="A26" s="153" t="s">
        <v>21</v>
      </c>
      <c r="B26" s="53" t="s">
        <v>24</v>
      </c>
      <c r="C26" s="167" t="s">
        <v>33</v>
      </c>
      <c r="D26" s="59">
        <v>22.48465266558966</v>
      </c>
      <c r="E26" s="59">
        <v>22.313983493733389</v>
      </c>
      <c r="F26" s="59">
        <v>23.496923076923078</v>
      </c>
      <c r="G26" s="59">
        <v>23.833508760786522</v>
      </c>
      <c r="H26" s="55">
        <v>24.106060606060606</v>
      </c>
      <c r="I26" s="56">
        <v>24.294361156293355</v>
      </c>
      <c r="J26" s="57">
        <v>25.513636363636362</v>
      </c>
      <c r="K26" s="58">
        <v>26.47752189095975</v>
      </c>
      <c r="L26" s="55">
        <v>27.015373134328364</v>
      </c>
      <c r="M26" s="56">
        <v>27.031857194568516</v>
      </c>
      <c r="N26" s="55">
        <f>N22/N24</f>
        <v>30.05609022556391</v>
      </c>
      <c r="O26" s="223">
        <v>29.326771438080094</v>
      </c>
      <c r="P26" s="59">
        <v>32.834795068643857</v>
      </c>
      <c r="Q26" s="59">
        <v>31.174346128099462</v>
      </c>
      <c r="R26" s="59">
        <v>35.310447761194027</v>
      </c>
      <c r="S26" s="59">
        <v>35.873449094429162</v>
      </c>
      <c r="T26" s="59">
        <v>37.62679104477612</v>
      </c>
      <c r="U26" s="59">
        <v>36.625945140630321</v>
      </c>
      <c r="V26" s="59">
        <v>38.615742753623195</v>
      </c>
      <c r="W26" s="59">
        <v>37.432629157590739</v>
      </c>
      <c r="X26" s="59">
        <f>X22/X24</f>
        <v>40.346758620689656</v>
      </c>
      <c r="Y26" s="59">
        <f>Y22/Y24</f>
        <v>40.353020134228188</v>
      </c>
      <c r="Z26" s="59">
        <f>Z22/Z24</f>
        <v>40.78580821917808</v>
      </c>
      <c r="AA26" s="262"/>
      <c r="AB26" s="230">
        <f t="shared" si="0"/>
        <v>1.0881905102118505E-2</v>
      </c>
      <c r="AE26" s="248"/>
    </row>
    <row r="27" spans="1:32" s="9" customFormat="1" ht="15" customHeight="1" thickBot="1" x14ac:dyDescent="0.25">
      <c r="A27" s="153"/>
      <c r="B27" s="136"/>
      <c r="C27" s="169"/>
      <c r="D27" s="142"/>
      <c r="E27" s="142"/>
      <c r="F27" s="142"/>
      <c r="G27" s="142"/>
      <c r="H27" s="138"/>
      <c r="I27" s="139"/>
      <c r="J27" s="140"/>
      <c r="K27" s="141"/>
      <c r="L27" s="138"/>
      <c r="M27" s="139"/>
      <c r="N27" s="138"/>
      <c r="O27" s="22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241"/>
      <c r="AB27" s="230">
        <f t="shared" si="0"/>
        <v>0</v>
      </c>
      <c r="AE27" s="248"/>
    </row>
    <row r="28" spans="1:32" s="9" customFormat="1" ht="15" customHeight="1" thickBot="1" x14ac:dyDescent="0.25">
      <c r="A28" s="173" t="s">
        <v>23</v>
      </c>
      <c r="B28" s="174" t="s">
        <v>37</v>
      </c>
      <c r="C28" s="175" t="s">
        <v>33</v>
      </c>
      <c r="D28" s="218">
        <v>23.8</v>
      </c>
      <c r="E28" s="218">
        <v>23.8</v>
      </c>
      <c r="F28" s="218">
        <v>24.8</v>
      </c>
      <c r="G28" s="218">
        <v>24.8</v>
      </c>
      <c r="H28" s="185">
        <v>25.3</v>
      </c>
      <c r="I28" s="176">
        <v>25.3</v>
      </c>
      <c r="J28" s="180">
        <v>26.7</v>
      </c>
      <c r="K28" s="190">
        <v>26.7</v>
      </c>
      <c r="L28" s="185">
        <v>27.9</v>
      </c>
      <c r="M28" s="176">
        <v>27.9</v>
      </c>
      <c r="N28" s="185">
        <v>30.6</v>
      </c>
      <c r="O28" s="176">
        <v>30.6</v>
      </c>
      <c r="P28" s="218">
        <v>33.4</v>
      </c>
      <c r="Q28" s="218">
        <v>33.4</v>
      </c>
      <c r="R28" s="218">
        <v>36.1</v>
      </c>
      <c r="S28" s="218">
        <v>36.1</v>
      </c>
      <c r="T28" s="218">
        <v>38.455820895522393</v>
      </c>
      <c r="U28" s="218">
        <v>38.46</v>
      </c>
      <c r="V28" s="218">
        <v>39.459382753623196</v>
      </c>
      <c r="W28" s="218">
        <v>39.459382753623196</v>
      </c>
      <c r="X28" s="218">
        <v>41.18</v>
      </c>
      <c r="Y28" s="218">
        <v>41.18</v>
      </c>
      <c r="Z28" s="218">
        <v>41.65</v>
      </c>
      <c r="AA28" s="267" t="s">
        <v>58</v>
      </c>
      <c r="AB28" s="230">
        <f t="shared" si="0"/>
        <v>1.1413307430791608E-2</v>
      </c>
      <c r="AE28" s="248"/>
    </row>
    <row r="29" spans="1:32" s="9" customFormat="1" ht="15" customHeight="1" x14ac:dyDescent="0.2">
      <c r="A29" s="153"/>
      <c r="B29" s="170" t="s">
        <v>36</v>
      </c>
      <c r="C29" s="171"/>
      <c r="D29" s="260"/>
      <c r="E29" s="260"/>
      <c r="F29" s="260"/>
      <c r="G29" s="260"/>
      <c r="H29" s="186">
        <v>0.09</v>
      </c>
      <c r="I29" s="172">
        <v>0.09</v>
      </c>
      <c r="J29" s="181">
        <v>0.09</v>
      </c>
      <c r="K29" s="191">
        <v>0.09</v>
      </c>
      <c r="L29" s="186">
        <v>0.1</v>
      </c>
      <c r="M29" s="172">
        <v>0.1</v>
      </c>
      <c r="N29" s="186">
        <v>0.09</v>
      </c>
      <c r="O29" s="212">
        <v>0.1</v>
      </c>
      <c r="P29" s="219">
        <v>0.14000000000000001</v>
      </c>
      <c r="Q29" s="219">
        <v>0.14000000000000001</v>
      </c>
      <c r="R29" s="260">
        <v>0.15</v>
      </c>
      <c r="S29" s="260">
        <v>0.15</v>
      </c>
      <c r="T29" s="260">
        <v>0.15</v>
      </c>
      <c r="U29" s="260">
        <v>0.15</v>
      </c>
      <c r="V29" s="260">
        <v>0.15</v>
      </c>
      <c r="W29" s="260">
        <v>0.15</v>
      </c>
      <c r="X29" s="260">
        <v>0.15</v>
      </c>
      <c r="Y29" s="260">
        <v>0.15</v>
      </c>
      <c r="Z29" s="260">
        <v>0.15</v>
      </c>
      <c r="AA29" s="219"/>
      <c r="AB29" s="230">
        <f t="shared" si="0"/>
        <v>0</v>
      </c>
      <c r="AE29" s="248"/>
    </row>
    <row r="30" spans="1:32" s="9" customFormat="1" ht="15" customHeight="1" thickBot="1" x14ac:dyDescent="0.25">
      <c r="A30" s="154"/>
      <c r="B30" s="251" t="s">
        <v>35</v>
      </c>
      <c r="C30" s="155" t="s">
        <v>38</v>
      </c>
      <c r="D30" s="257"/>
      <c r="E30" s="257"/>
      <c r="F30" s="257"/>
      <c r="G30" s="257"/>
      <c r="H30" s="253">
        <v>27.577000000000002</v>
      </c>
      <c r="I30" s="254">
        <v>27.577000000000002</v>
      </c>
      <c r="J30" s="255">
        <v>29.103000000000002</v>
      </c>
      <c r="K30" s="256">
        <v>29.103000000000002</v>
      </c>
      <c r="L30" s="253">
        <v>30.69</v>
      </c>
      <c r="M30" s="254">
        <v>30.69</v>
      </c>
      <c r="N30" s="253">
        <v>33.659999999999997</v>
      </c>
      <c r="O30" s="254">
        <v>33.659999999999997</v>
      </c>
      <c r="P30" s="257">
        <v>38.075999999999993</v>
      </c>
      <c r="Q30" s="257">
        <v>38.076000000000001</v>
      </c>
      <c r="R30" s="257">
        <v>41.515000000000001</v>
      </c>
      <c r="S30" s="257">
        <v>41.515000000000001</v>
      </c>
      <c r="T30" s="257">
        <v>44.22419402985075</v>
      </c>
      <c r="U30" s="257">
        <v>44.228999999999999</v>
      </c>
      <c r="V30" s="257">
        <v>45.378290166666673</v>
      </c>
      <c r="W30" s="257">
        <v>45.378290166666673</v>
      </c>
      <c r="X30" s="257">
        <f>X28*(1+X29)</f>
        <v>47.356999999999999</v>
      </c>
      <c r="Y30" s="257">
        <f>Y28*(1+Y29)</f>
        <v>47.356999999999999</v>
      </c>
      <c r="Z30" s="257">
        <f>Z28*(1+Z29)</f>
        <v>47.897499999999994</v>
      </c>
      <c r="AA30" s="259"/>
      <c r="AB30" s="230">
        <f t="shared" si="0"/>
        <v>1.1413307430791608E-2</v>
      </c>
      <c r="AE30" s="248"/>
    </row>
    <row r="31" spans="1:32" s="10" customFormat="1" ht="15" customHeight="1" x14ac:dyDescent="0.2">
      <c r="A31" s="13"/>
      <c r="B31" s="20"/>
      <c r="O31" s="23"/>
      <c r="AA31" s="23"/>
      <c r="AB31" s="230">
        <f t="shared" si="0"/>
        <v>0</v>
      </c>
      <c r="AE31" s="23"/>
    </row>
    <row r="32" spans="1:32" s="9" customFormat="1" ht="15" customHeight="1" x14ac:dyDescent="0.2">
      <c r="A32" s="13"/>
      <c r="B32" s="20"/>
      <c r="C32" s="14" t="s">
        <v>45</v>
      </c>
      <c r="D32" s="23">
        <v>814.20000000000073</v>
      </c>
      <c r="E32" s="23">
        <v>958.2518</v>
      </c>
      <c r="F32" s="23">
        <v>847</v>
      </c>
      <c r="G32" s="23">
        <v>639.08459999999832</v>
      </c>
      <c r="H32" s="23">
        <v>788</v>
      </c>
      <c r="I32" s="23">
        <v>672.66780000000108</v>
      </c>
      <c r="J32" s="23">
        <v>783</v>
      </c>
      <c r="K32" s="23">
        <v>144.365600000001</v>
      </c>
      <c r="L32" s="23">
        <v>592.69999999999709</v>
      </c>
      <c r="M32" s="229">
        <v>580.3933999999972</v>
      </c>
      <c r="N32" s="23">
        <f>N24*N28-N22</f>
        <v>361.70000000000073</v>
      </c>
      <c r="O32" s="23">
        <v>860.7980000000025</v>
      </c>
      <c r="P32" s="23">
        <v>378.6873040086175</v>
      </c>
      <c r="Q32" s="23">
        <v>1538.9403659999953</v>
      </c>
      <c r="R32" s="23">
        <f>R24*R28-R22</f>
        <v>529</v>
      </c>
      <c r="S32" s="23">
        <v>158.41086800000994</v>
      </c>
      <c r="T32" s="23">
        <f>T24*T28-T22</f>
        <v>555.45000000000437</v>
      </c>
      <c r="U32" s="23">
        <v>1303.6782900000071</v>
      </c>
      <c r="V32" s="23">
        <f>V24*V28-V22</f>
        <v>582.11160000000382</v>
      </c>
      <c r="W32" s="23">
        <v>1466.0487884764989</v>
      </c>
      <c r="X32" s="23">
        <f>X24*X28-X22</f>
        <v>604.09999999999854</v>
      </c>
      <c r="Y32" s="23">
        <f>Y24*Y28-Y22</f>
        <v>616.09999999999854</v>
      </c>
      <c r="Z32" s="23">
        <f>Z24*Z28-Z22</f>
        <v>630.86000000000058</v>
      </c>
      <c r="AB32" s="230">
        <f t="shared" si="0"/>
        <v>4.4297301771233366E-2</v>
      </c>
    </row>
    <row r="33" spans="1:28" s="9" customFormat="1" ht="15" customHeight="1" x14ac:dyDescent="0.2">
      <c r="A33" s="13"/>
      <c r="B33" s="20"/>
      <c r="C33" s="14"/>
      <c r="D33" s="14"/>
      <c r="E33" s="14"/>
      <c r="F33" s="14"/>
      <c r="G33" s="14"/>
      <c r="P33" s="248"/>
      <c r="Q33" s="248"/>
      <c r="R33" s="248"/>
      <c r="S33" s="248"/>
      <c r="T33" s="248"/>
      <c r="U33" s="248"/>
      <c r="V33" s="268"/>
      <c r="W33" s="268"/>
      <c r="X33" s="268"/>
      <c r="Y33" s="268"/>
      <c r="Z33" s="268"/>
      <c r="AB33" s="230">
        <f t="shared" si="0"/>
        <v>0</v>
      </c>
    </row>
    <row r="34" spans="1:28" s="9" customFormat="1" ht="15" customHeight="1" x14ac:dyDescent="0.2">
      <c r="A34" s="13"/>
      <c r="B34" s="20"/>
      <c r="C34" s="10"/>
      <c r="D34" s="10"/>
      <c r="E34" s="10"/>
      <c r="F34" s="10"/>
      <c r="G34" s="10"/>
      <c r="X34" s="261"/>
      <c r="Y34" s="261"/>
      <c r="Z34" s="261"/>
    </row>
    <row r="35" spans="1:28" s="9" customFormat="1" ht="15" customHeight="1" x14ac:dyDescent="0.2">
      <c r="A35" s="13"/>
      <c r="B35" s="12"/>
      <c r="C35" s="14"/>
      <c r="D35" s="14"/>
      <c r="E35" s="14"/>
      <c r="F35" s="14"/>
      <c r="G35" s="14"/>
      <c r="T35" s="261"/>
      <c r="U35" s="261"/>
      <c r="V35" s="261"/>
      <c r="W35" s="261"/>
      <c r="X35" s="261"/>
      <c r="Y35" s="261"/>
      <c r="Z35" s="261"/>
      <c r="AA35" s="261"/>
    </row>
    <row r="36" spans="1:28" s="9" customFormat="1" ht="15" customHeight="1" x14ac:dyDescent="0.2">
      <c r="A36" s="13"/>
      <c r="B36" s="12"/>
      <c r="C36" s="17"/>
      <c r="D36" s="17"/>
      <c r="E36" s="17"/>
      <c r="F36" s="17"/>
      <c r="G36" s="17"/>
      <c r="H36" s="19"/>
    </row>
    <row r="37" spans="1:28" s="9" customFormat="1" ht="15" customHeight="1" x14ac:dyDescent="0.2">
      <c r="A37" s="13"/>
      <c r="B37" s="12"/>
      <c r="C37" s="17"/>
      <c r="D37" s="17"/>
      <c r="E37" s="17"/>
      <c r="F37" s="17"/>
      <c r="G37" s="17"/>
      <c r="H37" s="21"/>
    </row>
    <row r="38" spans="1:28" s="9" customFormat="1" ht="15" customHeight="1" x14ac:dyDescent="0.2">
      <c r="A38" s="13"/>
      <c r="B38" s="12"/>
      <c r="C38" s="10"/>
      <c r="D38" s="10"/>
      <c r="E38" s="10"/>
      <c r="F38" s="10"/>
      <c r="G38" s="10"/>
    </row>
    <row r="40" spans="1:28" s="9" customFormat="1" ht="15" customHeight="1" x14ac:dyDescent="0.2">
      <c r="A40" s="13"/>
      <c r="B40" s="12"/>
      <c r="C40" s="14"/>
      <c r="D40" s="14"/>
      <c r="E40" s="14"/>
      <c r="F40" s="14"/>
      <c r="G40" s="14"/>
    </row>
    <row r="41" spans="1:28" s="9" customFormat="1" ht="15" customHeight="1" x14ac:dyDescent="0.2">
      <c r="A41" s="13"/>
      <c r="B41" s="12"/>
      <c r="C41" s="17"/>
      <c r="D41" s="17"/>
      <c r="E41" s="17"/>
      <c r="F41" s="17"/>
      <c r="G41" s="17"/>
      <c r="H41" s="19"/>
    </row>
    <row r="43" spans="1:28" x14ac:dyDescent="0.2">
      <c r="C43" s="15"/>
      <c r="D43" s="15"/>
      <c r="E43" s="15"/>
      <c r="F43" s="15"/>
      <c r="G43" s="15"/>
    </row>
    <row r="45" spans="1:28" ht="15" customHeight="1" x14ac:dyDescent="0.2"/>
  </sheetData>
  <mergeCells count="11">
    <mergeCell ref="N2:O2"/>
    <mergeCell ref="D2:E2"/>
    <mergeCell ref="F2:G2"/>
    <mergeCell ref="H2:I2"/>
    <mergeCell ref="J2:K2"/>
    <mergeCell ref="L2:M2"/>
    <mergeCell ref="P2:Q2"/>
    <mergeCell ref="R2:S2"/>
    <mergeCell ref="T2:U2"/>
    <mergeCell ref="V2:W2"/>
    <mergeCell ref="X2:Y2"/>
  </mergeCells>
  <printOptions horizontalCentered="1"/>
  <pageMargins left="0.39370078740157483" right="0.39370078740157483" top="0.39370078740157483" bottom="0.39370078740157483" header="0" footer="0"/>
  <pageSetup paperSize="9" orientation="landscape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AA4E-E625-4341-8BFF-1CD076CF6354}">
  <dimension ref="A1:I47"/>
  <sheetViews>
    <sheetView showZeros="0" tabSelected="1" topLeftCell="A6" zoomScaleNormal="100" workbookViewId="0">
      <selection activeCell="K36" sqref="K36"/>
    </sheetView>
  </sheetViews>
  <sheetFormatPr defaultRowHeight="15" customHeight="1" x14ac:dyDescent="0.2"/>
  <cols>
    <col min="1" max="1" width="3.42578125" customWidth="1"/>
    <col min="2" max="2" width="29.140625" customWidth="1"/>
    <col min="3" max="3" width="9.5703125" bestFit="1" customWidth="1"/>
    <col min="4" max="4" width="30.7109375" customWidth="1"/>
    <col min="5" max="5" width="7.85546875" bestFit="1" customWidth="1"/>
  </cols>
  <sheetData>
    <row r="1" spans="1:7" ht="12.75" x14ac:dyDescent="0.2"/>
    <row r="2" spans="1:7" ht="12.75" x14ac:dyDescent="0.2"/>
    <row r="3" spans="1:7" ht="12.75" x14ac:dyDescent="0.2"/>
    <row r="4" spans="1:7" ht="12.75" x14ac:dyDescent="0.2"/>
    <row r="5" spans="1:7" s="2" customFormat="1" ht="18" customHeight="1" x14ac:dyDescent="0.35">
      <c r="A5" s="299" t="s">
        <v>89</v>
      </c>
      <c r="B5" s="300"/>
      <c r="C5" s="300"/>
      <c r="D5" s="301" t="s">
        <v>47</v>
      </c>
    </row>
    <row r="6" spans="1:7" s="5" customFormat="1" ht="15" customHeight="1" thickBot="1" x14ac:dyDescent="0.25">
      <c r="A6" s="4"/>
      <c r="D6" s="302"/>
    </row>
    <row r="7" spans="1:7" ht="15" customHeight="1" x14ac:dyDescent="0.2">
      <c r="A7" s="101" t="s">
        <v>0</v>
      </c>
      <c r="B7" s="70" t="s">
        <v>1</v>
      </c>
      <c r="C7" s="28" t="s">
        <v>2</v>
      </c>
      <c r="D7" s="40">
        <v>1800</v>
      </c>
      <c r="E7" s="230"/>
    </row>
    <row r="8" spans="1:7" ht="15" customHeight="1" x14ac:dyDescent="0.2">
      <c r="A8" s="102"/>
      <c r="B8" s="71" t="s">
        <v>3</v>
      </c>
      <c r="C8" s="72" t="e">
        <v>#REF!</v>
      </c>
      <c r="D8" s="80"/>
      <c r="E8" s="230"/>
    </row>
    <row r="9" spans="1:7" ht="15" customHeight="1" thickBot="1" x14ac:dyDescent="0.25">
      <c r="A9" s="102"/>
      <c r="B9" s="143"/>
      <c r="C9" s="103"/>
      <c r="D9" s="108"/>
      <c r="E9" s="230"/>
    </row>
    <row r="10" spans="1:7" ht="15" customHeight="1" x14ac:dyDescent="0.2">
      <c r="A10" s="101" t="s">
        <v>4</v>
      </c>
      <c r="B10" s="46" t="s">
        <v>5</v>
      </c>
      <c r="C10" s="18" t="s">
        <v>2</v>
      </c>
      <c r="D10" s="40">
        <v>25497</v>
      </c>
      <c r="E10" s="230"/>
    </row>
    <row r="11" spans="1:7" ht="15" customHeight="1" x14ac:dyDescent="0.2">
      <c r="A11" s="102"/>
      <c r="B11" s="7" t="s">
        <v>6</v>
      </c>
      <c r="C11" s="73"/>
      <c r="D11" s="85">
        <v>25391</v>
      </c>
      <c r="E11" s="230"/>
      <c r="G11" s="246"/>
    </row>
    <row r="12" spans="1:7" ht="15" customHeight="1" thickBot="1" x14ac:dyDescent="0.25">
      <c r="A12" s="109"/>
      <c r="B12" s="110" t="s">
        <v>7</v>
      </c>
      <c r="C12" s="6" t="e">
        <v>#REF!</v>
      </c>
      <c r="D12" s="115">
        <v>106</v>
      </c>
      <c r="E12" s="230"/>
    </row>
    <row r="13" spans="1:7" ht="15" customHeight="1" x14ac:dyDescent="0.2">
      <c r="A13" s="101" t="s">
        <v>8</v>
      </c>
      <c r="B13" s="70" t="s">
        <v>9</v>
      </c>
      <c r="C13" s="28" t="s">
        <v>2</v>
      </c>
      <c r="D13" s="32">
        <v>3970</v>
      </c>
      <c r="E13" s="230"/>
      <c r="F13" s="246"/>
    </row>
    <row r="14" spans="1:7" ht="15" customHeight="1" thickBot="1" x14ac:dyDescent="0.25">
      <c r="A14" s="109"/>
      <c r="B14" s="144"/>
      <c r="C14" s="116"/>
      <c r="D14" s="108"/>
      <c r="E14" s="230"/>
    </row>
    <row r="15" spans="1:7" ht="15" customHeight="1" x14ac:dyDescent="0.2">
      <c r="A15" s="102" t="s">
        <v>10</v>
      </c>
      <c r="B15" s="46" t="s">
        <v>11</v>
      </c>
      <c r="C15" s="18" t="s">
        <v>2</v>
      </c>
      <c r="D15" s="45">
        <v>12961</v>
      </c>
      <c r="E15" s="230"/>
      <c r="G15" s="246"/>
    </row>
    <row r="16" spans="1:7" ht="15" customHeight="1" x14ac:dyDescent="0.2">
      <c r="A16" s="102"/>
      <c r="B16" s="7" t="s">
        <v>12</v>
      </c>
      <c r="C16" s="8"/>
      <c r="D16" s="90">
        <v>2105</v>
      </c>
      <c r="E16" s="230"/>
      <c r="F16" s="246"/>
      <c r="G16" s="246"/>
    </row>
    <row r="17" spans="1:9" ht="15" customHeight="1" x14ac:dyDescent="0.2">
      <c r="A17" s="102"/>
      <c r="B17" s="7" t="s">
        <v>13</v>
      </c>
      <c r="C17" s="8"/>
      <c r="D17" s="90">
        <v>5940</v>
      </c>
      <c r="E17" s="230"/>
      <c r="F17" s="246"/>
      <c r="G17" s="246"/>
    </row>
    <row r="18" spans="1:9" ht="15" customHeight="1" x14ac:dyDescent="0.2">
      <c r="A18" s="102"/>
      <c r="B18" s="7" t="s">
        <v>14</v>
      </c>
      <c r="C18" s="8"/>
      <c r="D18" s="90">
        <v>665</v>
      </c>
      <c r="E18" s="230"/>
    </row>
    <row r="19" spans="1:9" ht="15" customHeight="1" x14ac:dyDescent="0.2">
      <c r="A19" s="102"/>
      <c r="B19" s="7" t="s">
        <v>15</v>
      </c>
      <c r="C19" s="8"/>
      <c r="D19" s="90">
        <v>2351</v>
      </c>
      <c r="E19" s="230"/>
    </row>
    <row r="20" spans="1:9" ht="15" customHeight="1" x14ac:dyDescent="0.2">
      <c r="A20" s="102"/>
      <c r="B20" s="7" t="s">
        <v>16</v>
      </c>
      <c r="C20" s="8"/>
      <c r="D20" s="90">
        <v>1900</v>
      </c>
      <c r="E20" s="230"/>
      <c r="H20" s="246"/>
      <c r="I20" s="246"/>
    </row>
    <row r="21" spans="1:9" ht="15" customHeight="1" thickBot="1" x14ac:dyDescent="0.25">
      <c r="A21" s="102"/>
      <c r="B21" s="22"/>
      <c r="C21" s="117"/>
      <c r="D21" s="121"/>
      <c r="E21" s="230"/>
    </row>
    <row r="22" spans="1:9" ht="15" customHeight="1" x14ac:dyDescent="0.2">
      <c r="A22" s="101" t="s">
        <v>17</v>
      </c>
      <c r="B22" s="60" t="s">
        <v>18</v>
      </c>
      <c r="C22" s="28" t="s">
        <v>2</v>
      </c>
      <c r="D22" s="32">
        <v>3306</v>
      </c>
      <c r="E22" s="230"/>
    </row>
    <row r="23" spans="1:9" ht="15" customHeight="1" thickBot="1" x14ac:dyDescent="0.25">
      <c r="A23" s="109"/>
      <c r="B23" s="47"/>
      <c r="C23" s="122" t="e">
        <v>#REF!</v>
      </c>
      <c r="D23" s="52"/>
      <c r="E23" s="230"/>
    </row>
    <row r="24" spans="1:9" ht="15" customHeight="1" x14ac:dyDescent="0.2">
      <c r="A24" s="102" t="s">
        <v>19</v>
      </c>
      <c r="B24" s="46" t="s">
        <v>20</v>
      </c>
      <c r="C24" s="18" t="s">
        <v>2</v>
      </c>
      <c r="D24" s="40">
        <v>47534</v>
      </c>
      <c r="E24" s="230"/>
      <c r="F24" s="246"/>
    </row>
    <row r="25" spans="1:9" ht="15" customHeight="1" thickBot="1" x14ac:dyDescent="0.25">
      <c r="A25" s="102"/>
      <c r="B25" s="110"/>
      <c r="C25" s="6" t="e">
        <v>#REF!</v>
      </c>
      <c r="D25" s="128"/>
      <c r="E25" s="230"/>
    </row>
    <row r="26" spans="1:9" ht="15" customHeight="1" x14ac:dyDescent="0.2">
      <c r="A26" s="123" t="s">
        <v>21</v>
      </c>
      <c r="B26" s="60" t="s">
        <v>22</v>
      </c>
      <c r="C26" s="61" t="s">
        <v>26</v>
      </c>
      <c r="D26" s="32">
        <v>955</v>
      </c>
      <c r="E26" s="230"/>
    </row>
    <row r="27" spans="1:9" ht="15" customHeight="1" thickBot="1" x14ac:dyDescent="0.25">
      <c r="A27" s="30"/>
      <c r="B27" s="145"/>
      <c r="C27" s="129"/>
      <c r="D27" s="134"/>
      <c r="E27" s="230"/>
    </row>
    <row r="28" spans="1:9" s="9" customFormat="1" ht="15" customHeight="1" x14ac:dyDescent="0.2">
      <c r="A28" s="135" t="s">
        <v>23</v>
      </c>
      <c r="B28" s="53" t="s">
        <v>24</v>
      </c>
      <c r="C28" s="54" t="s">
        <v>27</v>
      </c>
      <c r="D28" s="59">
        <v>49.773821989528798</v>
      </c>
      <c r="E28" s="230"/>
    </row>
    <row r="29" spans="1:9" s="9" customFormat="1" ht="15" customHeight="1" thickBot="1" x14ac:dyDescent="0.25">
      <c r="A29" s="135"/>
      <c r="B29" s="136"/>
      <c r="C29" s="137"/>
      <c r="D29" s="142"/>
      <c r="E29" s="230"/>
    </row>
    <row r="30" spans="1:9" s="9" customFormat="1" ht="15" customHeight="1" x14ac:dyDescent="0.2">
      <c r="A30" s="286" t="s">
        <v>25</v>
      </c>
      <c r="B30" s="287" t="s">
        <v>80</v>
      </c>
      <c r="C30" s="288" t="s">
        <v>27</v>
      </c>
      <c r="D30" s="292">
        <v>1.1359060934182581</v>
      </c>
      <c r="E30" s="230"/>
    </row>
    <row r="31" spans="1:9" s="9" customFormat="1" ht="15" customHeight="1" thickBot="1" x14ac:dyDescent="0.25">
      <c r="A31" s="289"/>
      <c r="B31" s="290"/>
      <c r="C31" s="291" t="s">
        <v>49</v>
      </c>
      <c r="D31" s="293">
        <v>2.2312380185735975E-2</v>
      </c>
      <c r="E31" s="230"/>
    </row>
    <row r="32" spans="1:9" s="9" customFormat="1" ht="15" customHeight="1" x14ac:dyDescent="0.2">
      <c r="A32" s="123" t="s">
        <v>48</v>
      </c>
      <c r="B32" s="62" t="s">
        <v>34</v>
      </c>
      <c r="C32" s="63" t="s">
        <v>27</v>
      </c>
      <c r="D32" s="68">
        <v>50.909229941520479</v>
      </c>
      <c r="E32" s="230"/>
    </row>
    <row r="33" spans="1:5" s="9" customFormat="1" ht="15" customHeight="1" x14ac:dyDescent="0.2">
      <c r="A33" s="135"/>
      <c r="B33" s="74" t="s">
        <v>36</v>
      </c>
      <c r="C33" s="75"/>
      <c r="D33" s="258">
        <v>0.1</v>
      </c>
      <c r="E33" s="230"/>
    </row>
    <row r="34" spans="1:5" s="9" customFormat="1" ht="15" customHeight="1" thickBot="1" x14ac:dyDescent="0.25">
      <c r="A34" s="30"/>
      <c r="B34" s="251" t="s">
        <v>78</v>
      </c>
      <c r="C34" s="252" t="s">
        <v>50</v>
      </c>
      <c r="D34" s="257">
        <v>56</v>
      </c>
      <c r="E34" s="230"/>
    </row>
    <row r="35" spans="1:5" s="9" customFormat="1" ht="15" customHeight="1" x14ac:dyDescent="0.2">
      <c r="A35" s="11"/>
      <c r="B35" s="12"/>
      <c r="C35" s="14"/>
      <c r="E35" s="230"/>
    </row>
    <row r="36" spans="1:5" s="10" customFormat="1" ht="15" customHeight="1" x14ac:dyDescent="0.2">
      <c r="A36" s="303" t="s">
        <v>91</v>
      </c>
      <c r="B36" s="304"/>
      <c r="C36" s="305"/>
      <c r="D36" s="246"/>
      <c r="E36" s="230"/>
    </row>
    <row r="37" spans="1:5" s="9" customFormat="1" ht="15" customHeight="1" x14ac:dyDescent="0.2">
      <c r="A37" s="303"/>
      <c r="B37" s="304"/>
      <c r="C37"/>
      <c r="D37" s="306"/>
      <c r="E37" s="230"/>
    </row>
    <row r="38" spans="1:5" s="9" customFormat="1" ht="15" customHeight="1" x14ac:dyDescent="0.2">
      <c r="A38" s="303" t="s">
        <v>83</v>
      </c>
      <c r="B38" s="304"/>
      <c r="C38"/>
      <c r="D38"/>
    </row>
    <row r="39" spans="1:5" s="9" customFormat="1" ht="15" customHeight="1" x14ac:dyDescent="0.2">
      <c r="A39" s="303"/>
      <c r="B39" s="304"/>
      <c r="C39"/>
      <c r="D39"/>
    </row>
    <row r="40" spans="1:5" s="9" customFormat="1" ht="15" customHeight="1" x14ac:dyDescent="0.2">
      <c r="A40"/>
      <c r="B40"/>
      <c r="C40" s="305" t="s">
        <v>84</v>
      </c>
      <c r="D40" t="s">
        <v>90</v>
      </c>
    </row>
    <row r="41" spans="1:5" s="9" customFormat="1" ht="15" customHeight="1" x14ac:dyDescent="0.2">
      <c r="A41" s="307"/>
      <c r="B41"/>
      <c r="C41"/>
      <c r="D41" t="s">
        <v>85</v>
      </c>
    </row>
    <row r="42" spans="1:5" s="9" customFormat="1" ht="15" customHeight="1" x14ac:dyDescent="0.2">
      <c r="A42"/>
      <c r="B42"/>
      <c r="C42"/>
      <c r="D42"/>
    </row>
    <row r="43" spans="1:5" s="9" customFormat="1" ht="15" customHeight="1" x14ac:dyDescent="0.2">
      <c r="A43"/>
      <c r="B43"/>
      <c r="C43"/>
      <c r="D43"/>
    </row>
    <row r="45" spans="1:5" s="9" customFormat="1" ht="15" customHeight="1" x14ac:dyDescent="0.2">
      <c r="A45"/>
      <c r="B45"/>
      <c r="C45" s="305" t="s">
        <v>86</v>
      </c>
      <c r="D45" t="s">
        <v>87</v>
      </c>
    </row>
    <row r="46" spans="1:5" s="9" customFormat="1" ht="15" customHeight="1" x14ac:dyDescent="0.2">
      <c r="A46"/>
      <c r="B46"/>
      <c r="C46"/>
      <c r="D46" t="s">
        <v>88</v>
      </c>
    </row>
    <row r="47" spans="1:5" ht="15" customHeight="1" x14ac:dyDescent="0.2">
      <c r="C47" s="15"/>
    </row>
  </sheetData>
  <printOptions horizontalCentered="1"/>
  <pageMargins left="1.1811023622047245" right="1.1811023622047245" top="1.1811023622047245" bottom="0.59055118110236227" header="0" footer="0"/>
  <pageSetup paperSize="9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F0EE-88E7-434B-9EB8-1CDF18AFE1D3}">
  <dimension ref="A5:G51"/>
  <sheetViews>
    <sheetView showZeros="0" topLeftCell="A12" zoomScaleNormal="100" workbookViewId="0">
      <selection activeCell="E47" sqref="E47"/>
    </sheetView>
  </sheetViews>
  <sheetFormatPr defaultRowHeight="12.75" x14ac:dyDescent="0.2"/>
  <cols>
    <col min="1" max="1" width="3.42578125" customWidth="1"/>
    <col min="2" max="2" width="26.42578125" customWidth="1"/>
    <col min="3" max="3" width="11" bestFit="1" customWidth="1"/>
    <col min="4" max="4" width="30.7109375" customWidth="1"/>
  </cols>
  <sheetData>
    <row r="5" spans="1:7" s="2" customFormat="1" ht="18" customHeight="1" x14ac:dyDescent="0.35">
      <c r="A5" s="299" t="s">
        <v>82</v>
      </c>
      <c r="B5" s="300"/>
      <c r="C5" s="300"/>
      <c r="D5" s="301" t="s">
        <v>47</v>
      </c>
    </row>
    <row r="6" spans="1:7" ht="15" customHeight="1" thickBot="1" x14ac:dyDescent="0.25">
      <c r="A6" s="1"/>
      <c r="D6" s="302"/>
    </row>
    <row r="7" spans="1:7" ht="15" customHeight="1" x14ac:dyDescent="0.2">
      <c r="A7" s="151" t="s">
        <v>0</v>
      </c>
      <c r="B7" s="70" t="s">
        <v>5</v>
      </c>
      <c r="C7" s="152" t="s">
        <v>2</v>
      </c>
      <c r="D7" s="40">
        <v>20738</v>
      </c>
      <c r="F7" s="246"/>
      <c r="G7" s="246"/>
    </row>
    <row r="8" spans="1:7" ht="15" customHeight="1" thickBot="1" x14ac:dyDescent="0.25">
      <c r="A8" s="153"/>
      <c r="B8" s="156"/>
      <c r="C8" s="157"/>
      <c r="D8" s="115"/>
      <c r="F8" s="246"/>
    </row>
    <row r="9" spans="1:7" ht="15" customHeight="1" x14ac:dyDescent="0.2">
      <c r="A9" s="151" t="s">
        <v>4</v>
      </c>
      <c r="B9" s="160" t="s">
        <v>9</v>
      </c>
      <c r="C9" s="152" t="s">
        <v>2</v>
      </c>
      <c r="D9" s="32">
        <v>1360</v>
      </c>
      <c r="F9" s="246"/>
    </row>
    <row r="10" spans="1:7" ht="15" customHeight="1" thickBot="1" x14ac:dyDescent="0.25">
      <c r="A10" s="154"/>
      <c r="B10" s="144"/>
      <c r="C10" s="161"/>
      <c r="D10" s="214"/>
      <c r="F10" s="246"/>
    </row>
    <row r="11" spans="1:7" ht="15" customHeight="1" x14ac:dyDescent="0.2">
      <c r="A11" s="153" t="s">
        <v>8</v>
      </c>
      <c r="B11" s="46" t="s">
        <v>11</v>
      </c>
      <c r="C11" s="158" t="s">
        <v>2</v>
      </c>
      <c r="D11" s="204">
        <v>20717.599999999999</v>
      </c>
      <c r="F11" s="246"/>
    </row>
    <row r="12" spans="1:7" ht="15" customHeight="1" x14ac:dyDescent="0.2">
      <c r="A12" s="153"/>
      <c r="B12" s="147"/>
      <c r="C12" s="75"/>
      <c r="D12" s="216"/>
      <c r="F12" s="246"/>
    </row>
    <row r="13" spans="1:7" ht="15" customHeight="1" x14ac:dyDescent="0.2">
      <c r="A13" s="153"/>
      <c r="B13" s="7" t="s">
        <v>12</v>
      </c>
      <c r="C13" s="8"/>
      <c r="D13" s="90">
        <v>2948</v>
      </c>
      <c r="F13" s="246"/>
    </row>
    <row r="14" spans="1:7" ht="15" customHeight="1" x14ac:dyDescent="0.2">
      <c r="A14" s="153"/>
      <c r="B14" s="7" t="s">
        <v>13</v>
      </c>
      <c r="C14" s="8"/>
      <c r="D14" s="90">
        <v>9008</v>
      </c>
      <c r="F14" s="246"/>
    </row>
    <row r="15" spans="1:7" ht="15" customHeight="1" x14ac:dyDescent="0.2">
      <c r="A15" s="153"/>
      <c r="B15" s="7" t="s">
        <v>14</v>
      </c>
      <c r="C15" s="8"/>
      <c r="D15" s="90">
        <v>753</v>
      </c>
      <c r="F15" s="246"/>
    </row>
    <row r="16" spans="1:7" ht="15" customHeight="1" x14ac:dyDescent="0.2">
      <c r="A16" s="153"/>
      <c r="B16" s="7" t="s">
        <v>15</v>
      </c>
      <c r="C16" s="8"/>
      <c r="D16" s="90">
        <v>2196.6</v>
      </c>
      <c r="F16" s="246"/>
    </row>
    <row r="17" spans="1:7" ht="15" customHeight="1" x14ac:dyDescent="0.2">
      <c r="A17" s="153"/>
      <c r="B17" s="7" t="s">
        <v>16</v>
      </c>
      <c r="C17" s="8"/>
      <c r="D17" s="90">
        <v>4485</v>
      </c>
      <c r="F17" s="246"/>
    </row>
    <row r="18" spans="1:7" ht="15" customHeight="1" x14ac:dyDescent="0.2">
      <c r="A18" s="153"/>
      <c r="B18" s="7" t="s">
        <v>28</v>
      </c>
      <c r="C18" s="8"/>
      <c r="D18" s="90">
        <v>331</v>
      </c>
      <c r="F18" s="246"/>
    </row>
    <row r="19" spans="1:7" ht="15" customHeight="1" x14ac:dyDescent="0.2">
      <c r="A19" s="153"/>
      <c r="B19" s="16" t="s">
        <v>29</v>
      </c>
      <c r="C19" s="8"/>
      <c r="D19" s="207">
        <v>739</v>
      </c>
      <c r="F19" s="246"/>
    </row>
    <row r="20" spans="1:7" ht="15" customHeight="1" x14ac:dyDescent="0.2">
      <c r="A20" s="153"/>
      <c r="B20" s="16" t="s">
        <v>30</v>
      </c>
      <c r="C20" s="8"/>
      <c r="D20" s="90">
        <v>277</v>
      </c>
      <c r="F20" s="246"/>
    </row>
    <row r="21" spans="1:7" ht="15" customHeight="1" x14ac:dyDescent="0.2">
      <c r="A21" s="153"/>
      <c r="B21" s="16" t="s">
        <v>44</v>
      </c>
      <c r="C21" s="8"/>
      <c r="D21" s="90">
        <v>-20</v>
      </c>
      <c r="F21" s="246"/>
    </row>
    <row r="22" spans="1:7" ht="15" customHeight="1" thickBot="1" x14ac:dyDescent="0.25">
      <c r="A22" s="153"/>
      <c r="B22" s="22"/>
      <c r="C22" s="163"/>
      <c r="D22" s="134"/>
      <c r="F22" s="246"/>
    </row>
    <row r="23" spans="1:7" ht="15" customHeight="1" x14ac:dyDescent="0.2">
      <c r="A23" s="151" t="s">
        <v>10</v>
      </c>
      <c r="B23" s="70" t="s">
        <v>31</v>
      </c>
      <c r="C23" s="152" t="s">
        <v>2</v>
      </c>
      <c r="D23" s="40">
        <v>-340</v>
      </c>
      <c r="F23" s="246"/>
    </row>
    <row r="24" spans="1:7" ht="15" customHeight="1" thickBot="1" x14ac:dyDescent="0.25">
      <c r="A24" s="154"/>
      <c r="B24" s="164"/>
      <c r="C24" s="165"/>
      <c r="D24" s="217"/>
      <c r="F24" s="246"/>
    </row>
    <row r="25" spans="1:7" ht="15" customHeight="1" x14ac:dyDescent="0.2">
      <c r="A25" s="153" t="s">
        <v>17</v>
      </c>
      <c r="B25" s="46" t="s">
        <v>20</v>
      </c>
      <c r="C25" s="158" t="s">
        <v>2</v>
      </c>
      <c r="D25" s="40">
        <v>42475.6</v>
      </c>
      <c r="F25" s="246"/>
    </row>
    <row r="26" spans="1:7" ht="15" customHeight="1" thickBot="1" x14ac:dyDescent="0.25">
      <c r="A26" s="153"/>
      <c r="B26" s="110"/>
      <c r="C26" s="157"/>
      <c r="D26" s="128"/>
      <c r="F26" s="246"/>
    </row>
    <row r="27" spans="1:7" ht="15" customHeight="1" x14ac:dyDescent="0.2">
      <c r="A27" s="151" t="s">
        <v>19</v>
      </c>
      <c r="B27" s="60" t="s">
        <v>22</v>
      </c>
      <c r="C27" s="168" t="s">
        <v>32</v>
      </c>
      <c r="D27" s="32">
        <v>850</v>
      </c>
      <c r="F27" s="246"/>
    </row>
    <row r="28" spans="1:7" ht="15" customHeight="1" thickBot="1" x14ac:dyDescent="0.25">
      <c r="A28" s="154"/>
      <c r="B28" s="145"/>
      <c r="C28" s="165"/>
      <c r="D28" s="134"/>
      <c r="F28" s="246"/>
      <c r="G28" s="246"/>
    </row>
    <row r="29" spans="1:7" s="9" customFormat="1" ht="15" customHeight="1" x14ac:dyDescent="0.2">
      <c r="A29" s="153" t="s">
        <v>21</v>
      </c>
      <c r="B29" s="53" t="s">
        <v>24</v>
      </c>
      <c r="C29" s="167" t="s">
        <v>33</v>
      </c>
      <c r="D29" s="59">
        <v>49.971294117647055</v>
      </c>
      <c r="F29" s="248"/>
    </row>
    <row r="30" spans="1:7" s="9" customFormat="1" ht="15" customHeight="1" thickBot="1" x14ac:dyDescent="0.25">
      <c r="A30" s="153"/>
      <c r="B30" s="136"/>
      <c r="C30" s="169"/>
      <c r="D30" s="142"/>
      <c r="F30" s="248"/>
    </row>
    <row r="31" spans="1:7" s="9" customFormat="1" ht="15" customHeight="1" x14ac:dyDescent="0.2">
      <c r="A31" s="151" t="s">
        <v>23</v>
      </c>
      <c r="B31" s="294" t="s">
        <v>81</v>
      </c>
      <c r="C31" s="295" t="s">
        <v>27</v>
      </c>
      <c r="D31" s="292">
        <v>0.9382608710462238</v>
      </c>
      <c r="F31" s="248"/>
    </row>
    <row r="32" spans="1:7" s="9" customFormat="1" ht="15" customHeight="1" thickBot="1" x14ac:dyDescent="0.25">
      <c r="A32" s="154"/>
      <c r="B32" s="296"/>
      <c r="C32" s="297" t="s">
        <v>49</v>
      </c>
      <c r="D32" s="293">
        <v>1.8429795149208877E-2</v>
      </c>
      <c r="F32" s="248"/>
    </row>
    <row r="33" spans="1:6" s="9" customFormat="1" ht="15" customHeight="1" x14ac:dyDescent="0.2">
      <c r="A33" s="151" t="s">
        <v>25</v>
      </c>
      <c r="B33" s="62" t="s">
        <v>37</v>
      </c>
      <c r="C33" s="285" t="s">
        <v>33</v>
      </c>
      <c r="D33" s="68">
        <v>50.91</v>
      </c>
      <c r="F33" s="248"/>
    </row>
    <row r="34" spans="1:6" s="9" customFormat="1" ht="15" customHeight="1" x14ac:dyDescent="0.2">
      <c r="A34" s="153"/>
      <c r="B34" s="170" t="s">
        <v>36</v>
      </c>
      <c r="C34" s="171"/>
      <c r="D34" s="260">
        <v>0.1</v>
      </c>
      <c r="F34" s="248"/>
    </row>
    <row r="35" spans="1:6" s="9" customFormat="1" ht="15" customHeight="1" thickBot="1" x14ac:dyDescent="0.25">
      <c r="A35" s="154"/>
      <c r="B35" s="251" t="s">
        <v>35</v>
      </c>
      <c r="C35" s="155" t="s">
        <v>38</v>
      </c>
      <c r="D35" s="257">
        <v>56</v>
      </c>
      <c r="F35" s="248"/>
    </row>
    <row r="36" spans="1:6" s="10" customFormat="1" ht="15" customHeight="1" x14ac:dyDescent="0.2">
      <c r="A36" s="13"/>
      <c r="B36" s="20"/>
      <c r="F36" s="23"/>
    </row>
    <row r="37" spans="1:6" s="9" customFormat="1" ht="15" customHeight="1" x14ac:dyDescent="0.2">
      <c r="A37" s="303" t="s">
        <v>91</v>
      </c>
      <c r="B37" s="304"/>
      <c r="C37" s="305"/>
      <c r="D37" s="246"/>
    </row>
    <row r="38" spans="1:6" s="9" customFormat="1" ht="15" customHeight="1" x14ac:dyDescent="0.2">
      <c r="A38" s="303"/>
      <c r="B38" s="304"/>
      <c r="C38"/>
      <c r="D38" s="306"/>
    </row>
    <row r="39" spans="1:6" s="9" customFormat="1" ht="15" customHeight="1" x14ac:dyDescent="0.2">
      <c r="A39" s="303" t="s">
        <v>83</v>
      </c>
      <c r="B39" s="304"/>
      <c r="C39"/>
      <c r="D39"/>
      <c r="E39" s="230"/>
    </row>
    <row r="40" spans="1:6" s="9" customFormat="1" ht="15" customHeight="1" x14ac:dyDescent="0.2">
      <c r="A40" s="303"/>
      <c r="B40" s="304"/>
      <c r="C40"/>
      <c r="D40"/>
      <c r="E40" s="298"/>
    </row>
    <row r="41" spans="1:6" s="9" customFormat="1" ht="15" customHeight="1" x14ac:dyDescent="0.2">
      <c r="A41"/>
      <c r="B41"/>
      <c r="C41" s="305" t="s">
        <v>84</v>
      </c>
      <c r="D41" t="s">
        <v>90</v>
      </c>
    </row>
    <row r="42" spans="1:6" s="9" customFormat="1" ht="15" customHeight="1" x14ac:dyDescent="0.2">
      <c r="A42" s="307"/>
      <c r="B42"/>
      <c r="C42"/>
      <c r="D42" t="s">
        <v>85</v>
      </c>
    </row>
    <row r="43" spans="1:6" s="9" customFormat="1" ht="15" customHeight="1" x14ac:dyDescent="0.2">
      <c r="A43"/>
      <c r="B43"/>
      <c r="C43"/>
      <c r="D43"/>
    </row>
    <row r="44" spans="1:6" s="9" customFormat="1" ht="15" customHeight="1" x14ac:dyDescent="0.2">
      <c r="A44"/>
      <c r="B44"/>
      <c r="C44"/>
      <c r="D44"/>
    </row>
    <row r="46" spans="1:6" s="9" customFormat="1" ht="15" customHeight="1" x14ac:dyDescent="0.2">
      <c r="A46"/>
      <c r="B46"/>
      <c r="C46" s="305" t="s">
        <v>86</v>
      </c>
      <c r="D46" t="s">
        <v>87</v>
      </c>
    </row>
    <row r="47" spans="1:6" s="9" customFormat="1" ht="15" customHeight="1" x14ac:dyDescent="0.2">
      <c r="A47"/>
      <c r="B47"/>
      <c r="C47"/>
      <c r="D47" t="s">
        <v>88</v>
      </c>
    </row>
    <row r="49" spans="3:3" x14ac:dyDescent="0.2">
      <c r="C49" s="15"/>
    </row>
    <row r="51" spans="3:3" ht="15" customHeight="1" x14ac:dyDescent="0.2"/>
  </sheetData>
  <printOptions horizontalCentered="1"/>
  <pageMargins left="1.1811023622047245" right="1.1811023622047245" top="1.1811023622047245" bottom="0.39370078740157483" header="0" footer="0"/>
  <pageSetup paperSize="9" scale="95" orientation="portrait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0"/>
  <dimension ref="A1:L41"/>
  <sheetViews>
    <sheetView showZeros="0" zoomScaleNormal="100" workbookViewId="0">
      <selection activeCell="L33" sqref="L33"/>
    </sheetView>
  </sheetViews>
  <sheetFormatPr defaultRowHeight="15" customHeight="1" x14ac:dyDescent="0.2"/>
  <cols>
    <col min="1" max="1" width="3.42578125" customWidth="1"/>
    <col min="2" max="2" width="29.140625" customWidth="1"/>
    <col min="5" max="5" width="9.140625" customWidth="1"/>
    <col min="6" max="6" width="33.28515625" customWidth="1"/>
    <col min="7" max="7" width="7.85546875" bestFit="1" customWidth="1"/>
  </cols>
  <sheetData>
    <row r="1" spans="1:10" s="2" customFormat="1" ht="18" customHeight="1" thickBot="1" x14ac:dyDescent="0.4">
      <c r="A1" s="247" t="s">
        <v>39</v>
      </c>
    </row>
    <row r="2" spans="1:10" s="2" customFormat="1" ht="15" customHeight="1" x14ac:dyDescent="0.3">
      <c r="C2" s="284">
        <v>2015</v>
      </c>
      <c r="D2" s="284">
        <v>2016</v>
      </c>
      <c r="E2" s="203">
        <v>2017</v>
      </c>
      <c r="F2" s="203" t="s">
        <v>46</v>
      </c>
    </row>
    <row r="3" spans="1:10" s="5" customFormat="1" ht="15" customHeight="1" thickBot="1" x14ac:dyDescent="0.25">
      <c r="A3" s="4"/>
      <c r="C3" s="210" t="s">
        <v>42</v>
      </c>
      <c r="D3" s="210" t="s">
        <v>42</v>
      </c>
      <c r="E3" s="69" t="s">
        <v>40</v>
      </c>
      <c r="F3" s="69"/>
    </row>
    <row r="4" spans="1:10" ht="15" customHeight="1" x14ac:dyDescent="0.2">
      <c r="A4" s="101" t="s">
        <v>0</v>
      </c>
      <c r="B4" s="70" t="s">
        <v>1</v>
      </c>
      <c r="C4" s="40">
        <v>1700</v>
      </c>
      <c r="D4" s="40">
        <v>1700</v>
      </c>
      <c r="E4" s="40">
        <v>1700</v>
      </c>
      <c r="F4" s="233"/>
      <c r="G4" s="230">
        <f t="shared" ref="G4:G30" si="0">IF(E4=0,0,E4/D4-1)</f>
        <v>0</v>
      </c>
    </row>
    <row r="5" spans="1:10" ht="15" customHeight="1" x14ac:dyDescent="0.2">
      <c r="A5" s="102"/>
      <c r="B5" s="71" t="s">
        <v>3</v>
      </c>
      <c r="C5" s="80"/>
      <c r="D5" s="80"/>
      <c r="E5" s="80"/>
      <c r="F5" s="80"/>
      <c r="G5" s="230">
        <f t="shared" si="0"/>
        <v>0</v>
      </c>
    </row>
    <row r="6" spans="1:10" ht="15" customHeight="1" thickBot="1" x14ac:dyDescent="0.25">
      <c r="A6" s="102"/>
      <c r="B6" s="143"/>
      <c r="C6" s="108"/>
      <c r="D6" s="108"/>
      <c r="E6" s="108"/>
      <c r="F6" s="108"/>
      <c r="G6" s="230">
        <f t="shared" si="0"/>
        <v>0</v>
      </c>
    </row>
    <row r="7" spans="1:10" ht="15" customHeight="1" x14ac:dyDescent="0.2">
      <c r="A7" s="101" t="s">
        <v>4</v>
      </c>
      <c r="B7" s="46" t="s">
        <v>5</v>
      </c>
      <c r="C7" s="40">
        <v>11046.378000000001</v>
      </c>
      <c r="D7" s="40">
        <v>12643</v>
      </c>
      <c r="E7" s="40">
        <v>13647.400000000001</v>
      </c>
      <c r="F7" s="249"/>
      <c r="G7" s="230">
        <f t="shared" si="0"/>
        <v>7.944317013367086E-2</v>
      </c>
    </row>
    <row r="8" spans="1:10" ht="15" customHeight="1" x14ac:dyDescent="0.2">
      <c r="A8" s="102"/>
      <c r="B8" s="7" t="s">
        <v>6</v>
      </c>
      <c r="C8" s="85">
        <v>10962.378000000001</v>
      </c>
      <c r="D8" s="85">
        <v>12555</v>
      </c>
      <c r="E8" s="85">
        <v>13559.400000000001</v>
      </c>
      <c r="F8" s="270"/>
      <c r="G8" s="230">
        <f t="shared" si="0"/>
        <v>8.0000000000000071E-2</v>
      </c>
      <c r="H8" s="283"/>
      <c r="J8" s="246"/>
    </row>
    <row r="9" spans="1:10" ht="15" customHeight="1" thickBot="1" x14ac:dyDescent="0.25">
      <c r="A9" s="109"/>
      <c r="B9" s="110" t="s">
        <v>7</v>
      </c>
      <c r="C9" s="115">
        <v>84</v>
      </c>
      <c r="D9" s="115">
        <v>88</v>
      </c>
      <c r="E9" s="115">
        <v>88</v>
      </c>
      <c r="F9" s="115"/>
      <c r="G9" s="230">
        <f t="shared" si="0"/>
        <v>0</v>
      </c>
    </row>
    <row r="10" spans="1:10" ht="15" customHeight="1" x14ac:dyDescent="0.2">
      <c r="A10" s="101" t="s">
        <v>8</v>
      </c>
      <c r="B10" s="70" t="s">
        <v>9</v>
      </c>
      <c r="C10" s="32">
        <v>4182</v>
      </c>
      <c r="D10" s="32">
        <v>4270</v>
      </c>
      <c r="E10" s="32">
        <v>4000</v>
      </c>
      <c r="F10" s="32"/>
      <c r="G10" s="230">
        <f t="shared" si="0"/>
        <v>-6.3231850117095978E-2</v>
      </c>
    </row>
    <row r="11" spans="1:10" ht="15" customHeight="1" thickBot="1" x14ac:dyDescent="0.25">
      <c r="A11" s="109"/>
      <c r="B11" s="144"/>
      <c r="C11" s="108"/>
      <c r="D11" s="108"/>
      <c r="E11" s="108"/>
      <c r="F11" s="108"/>
      <c r="G11" s="230">
        <f t="shared" si="0"/>
        <v>0</v>
      </c>
    </row>
    <row r="12" spans="1:10" ht="15" customHeight="1" x14ac:dyDescent="0.2">
      <c r="A12" s="102" t="s">
        <v>10</v>
      </c>
      <c r="B12" s="46" t="s">
        <v>11</v>
      </c>
      <c r="C12" s="45">
        <v>11498.248500000002</v>
      </c>
      <c r="D12" s="45">
        <v>11006</v>
      </c>
      <c r="E12" s="45">
        <v>10621</v>
      </c>
      <c r="F12" s="45"/>
      <c r="G12" s="230">
        <f t="shared" si="0"/>
        <v>-3.4980919498455387E-2</v>
      </c>
      <c r="J12" s="246"/>
    </row>
    <row r="13" spans="1:10" ht="15" customHeight="1" x14ac:dyDescent="0.2">
      <c r="A13" s="102"/>
      <c r="B13" s="7" t="s">
        <v>12</v>
      </c>
      <c r="C13" s="90">
        <v>1826</v>
      </c>
      <c r="D13" s="90">
        <v>1766</v>
      </c>
      <c r="E13" s="90">
        <v>1650</v>
      </c>
      <c r="F13" s="243"/>
      <c r="G13" s="230">
        <f t="shared" si="0"/>
        <v>-6.5685164212910485E-2</v>
      </c>
      <c r="I13" s="246"/>
      <c r="J13" s="246"/>
    </row>
    <row r="14" spans="1:10" ht="15" customHeight="1" x14ac:dyDescent="0.2">
      <c r="A14" s="102"/>
      <c r="B14" s="7" t="s">
        <v>13</v>
      </c>
      <c r="C14" s="90">
        <v>4944</v>
      </c>
      <c r="D14" s="90">
        <v>4551</v>
      </c>
      <c r="E14" s="90">
        <v>4551</v>
      </c>
      <c r="F14" s="90"/>
      <c r="G14" s="230">
        <f t="shared" si="0"/>
        <v>0</v>
      </c>
      <c r="I14" s="246"/>
      <c r="J14" s="246"/>
    </row>
    <row r="15" spans="1:10" ht="15" customHeight="1" x14ac:dyDescent="0.2">
      <c r="A15" s="102"/>
      <c r="B15" s="7" t="s">
        <v>14</v>
      </c>
      <c r="C15" s="90">
        <v>742.61249999999995</v>
      </c>
      <c r="D15" s="90">
        <v>770</v>
      </c>
      <c r="E15" s="90">
        <v>770</v>
      </c>
      <c r="F15" s="90"/>
      <c r="G15" s="230">
        <f t="shared" si="0"/>
        <v>0</v>
      </c>
    </row>
    <row r="16" spans="1:10" ht="15" customHeight="1" x14ac:dyDescent="0.2">
      <c r="A16" s="102"/>
      <c r="B16" s="7" t="s">
        <v>15</v>
      </c>
      <c r="C16" s="90">
        <v>2668.9359999999997</v>
      </c>
      <c r="D16" s="90">
        <v>2469</v>
      </c>
      <c r="E16" s="90">
        <v>2200</v>
      </c>
      <c r="F16" s="90"/>
      <c r="G16" s="230">
        <f t="shared" si="0"/>
        <v>-0.10895099230457672</v>
      </c>
    </row>
    <row r="17" spans="1:12" ht="15" customHeight="1" x14ac:dyDescent="0.2">
      <c r="A17" s="102"/>
      <c r="B17" s="7" t="s">
        <v>16</v>
      </c>
      <c r="C17" s="90">
        <v>1316.7</v>
      </c>
      <c r="D17" s="90">
        <v>1450</v>
      </c>
      <c r="E17" s="90">
        <v>1450</v>
      </c>
      <c r="F17" s="243"/>
      <c r="G17" s="230">
        <f t="shared" si="0"/>
        <v>0</v>
      </c>
      <c r="K17" s="246"/>
      <c r="L17" s="246"/>
    </row>
    <row r="18" spans="1:12" ht="15" customHeight="1" thickBot="1" x14ac:dyDescent="0.25">
      <c r="A18" s="102"/>
      <c r="B18" s="22"/>
      <c r="C18" s="121"/>
      <c r="D18" s="121"/>
      <c r="E18" s="121"/>
      <c r="F18" s="121"/>
      <c r="G18" s="230">
        <f t="shared" si="0"/>
        <v>0</v>
      </c>
    </row>
    <row r="19" spans="1:12" ht="15" customHeight="1" x14ac:dyDescent="0.2">
      <c r="A19" s="101" t="s">
        <v>17</v>
      </c>
      <c r="B19" s="60" t="s">
        <v>18</v>
      </c>
      <c r="C19" s="32">
        <v>2493.8000000000002</v>
      </c>
      <c r="D19" s="32">
        <v>2529.6530000000002</v>
      </c>
      <c r="E19" s="32">
        <v>2529.6530000000002</v>
      </c>
      <c r="F19" s="233" t="s">
        <v>51</v>
      </c>
      <c r="G19" s="230">
        <f t="shared" si="0"/>
        <v>0</v>
      </c>
    </row>
    <row r="20" spans="1:12" ht="15" customHeight="1" thickBot="1" x14ac:dyDescent="0.25">
      <c r="A20" s="109"/>
      <c r="B20" s="47"/>
      <c r="C20" s="52"/>
      <c r="D20" s="52"/>
      <c r="E20" s="52"/>
      <c r="F20" s="231" t="s">
        <v>52</v>
      </c>
      <c r="G20" s="230">
        <f t="shared" si="0"/>
        <v>0</v>
      </c>
    </row>
    <row r="21" spans="1:12" ht="15" customHeight="1" x14ac:dyDescent="0.2">
      <c r="A21" s="102" t="s">
        <v>19</v>
      </c>
      <c r="B21" s="46" t="s">
        <v>20</v>
      </c>
      <c r="C21" s="40">
        <v>30920.426500000001</v>
      </c>
      <c r="D21" s="40">
        <v>32148.652999999998</v>
      </c>
      <c r="E21" s="40">
        <v>32498.053</v>
      </c>
      <c r="F21" s="40"/>
      <c r="G21" s="230">
        <f t="shared" si="0"/>
        <v>1.0868262505430604E-2</v>
      </c>
      <c r="I21" s="246"/>
    </row>
    <row r="22" spans="1:12" ht="15" customHeight="1" thickBot="1" x14ac:dyDescent="0.25">
      <c r="A22" s="102"/>
      <c r="B22" s="110"/>
      <c r="C22" s="128"/>
      <c r="D22" s="128"/>
      <c r="E22" s="128"/>
      <c r="F22" s="128"/>
      <c r="G22" s="230">
        <f t="shared" si="0"/>
        <v>0</v>
      </c>
    </row>
    <row r="23" spans="1:12" ht="15" customHeight="1" x14ac:dyDescent="0.2">
      <c r="A23" s="123" t="s">
        <v>21</v>
      </c>
      <c r="B23" s="60" t="s">
        <v>22</v>
      </c>
      <c r="C23" s="32">
        <v>865</v>
      </c>
      <c r="D23" s="32">
        <v>890</v>
      </c>
      <c r="E23" s="32">
        <v>900</v>
      </c>
      <c r="F23" s="233"/>
      <c r="G23" s="230">
        <f t="shared" si="0"/>
        <v>1.1235955056179803E-2</v>
      </c>
    </row>
    <row r="24" spans="1:12" ht="15" customHeight="1" thickBot="1" x14ac:dyDescent="0.25">
      <c r="A24" s="30"/>
      <c r="B24" s="145"/>
      <c r="C24" s="134"/>
      <c r="D24" s="134"/>
      <c r="E24" s="134"/>
      <c r="F24" s="134"/>
      <c r="G24" s="230">
        <f t="shared" si="0"/>
        <v>0</v>
      </c>
    </row>
    <row r="25" spans="1:12" s="9" customFormat="1" ht="15" customHeight="1" x14ac:dyDescent="0.2">
      <c r="A25" s="135" t="s">
        <v>23</v>
      </c>
      <c r="B25" s="53" t="s">
        <v>24</v>
      </c>
      <c r="C25" s="59">
        <v>35.746157803468208</v>
      </c>
      <c r="D25" s="59">
        <v>36.122082022471908</v>
      </c>
      <c r="E25" s="59">
        <v>36.108947777777779</v>
      </c>
      <c r="F25" s="59"/>
      <c r="G25" s="230">
        <f t="shared" si="0"/>
        <v>-3.6360707796290193E-4</v>
      </c>
    </row>
    <row r="26" spans="1:12" s="9" customFormat="1" ht="15" customHeight="1" thickBot="1" x14ac:dyDescent="0.25">
      <c r="A26" s="135"/>
      <c r="B26" s="136"/>
      <c r="C26" s="142"/>
      <c r="D26" s="142"/>
      <c r="E26" s="142"/>
      <c r="F26" s="142"/>
      <c r="G26" s="230">
        <f t="shared" si="0"/>
        <v>0</v>
      </c>
    </row>
    <row r="27" spans="1:12" s="9" customFormat="1" ht="15" customHeight="1" x14ac:dyDescent="0.2">
      <c r="A27" s="123" t="s">
        <v>25</v>
      </c>
      <c r="B27" s="62" t="s">
        <v>34</v>
      </c>
      <c r="C27" s="68">
        <v>36.612051750289019</v>
      </c>
      <c r="D27" s="68">
        <v>37</v>
      </c>
      <c r="E27" s="68">
        <v>37</v>
      </c>
      <c r="F27" s="266"/>
      <c r="G27" s="230">
        <f t="shared" si="0"/>
        <v>0</v>
      </c>
    </row>
    <row r="28" spans="1:12" s="9" customFormat="1" ht="15" customHeight="1" x14ac:dyDescent="0.2">
      <c r="A28" s="135"/>
      <c r="B28" s="74" t="s">
        <v>36</v>
      </c>
      <c r="C28" s="258">
        <v>0.15</v>
      </c>
      <c r="D28" s="258">
        <v>0.15</v>
      </c>
      <c r="E28" s="258">
        <v>0.15</v>
      </c>
      <c r="F28" s="100"/>
      <c r="G28" s="230">
        <f t="shared" si="0"/>
        <v>0</v>
      </c>
    </row>
    <row r="29" spans="1:12" s="9" customFormat="1" ht="15" customHeight="1" thickBot="1" x14ac:dyDescent="0.25">
      <c r="A29" s="30"/>
      <c r="B29" s="251" t="s">
        <v>78</v>
      </c>
      <c r="C29" s="257">
        <v>42.103859512832372</v>
      </c>
      <c r="D29" s="257">
        <v>42.55</v>
      </c>
      <c r="E29" s="257">
        <v>42.55</v>
      </c>
      <c r="F29" s="257"/>
      <c r="G29" s="230">
        <f t="shared" si="0"/>
        <v>0</v>
      </c>
    </row>
    <row r="30" spans="1:12" s="9" customFormat="1" ht="15" customHeight="1" x14ac:dyDescent="0.2">
      <c r="A30" s="11"/>
      <c r="B30" s="12"/>
      <c r="G30" s="230">
        <f t="shared" si="0"/>
        <v>0</v>
      </c>
    </row>
    <row r="31" spans="1:12" s="10" customFormat="1" ht="15" customHeight="1" x14ac:dyDescent="0.2">
      <c r="A31" s="13"/>
      <c r="B31" s="20"/>
      <c r="C31" s="23"/>
      <c r="D31" s="23"/>
      <c r="E31" s="23"/>
      <c r="G31" s="230"/>
    </row>
    <row r="32" spans="1:12" s="9" customFormat="1" ht="15" customHeight="1" x14ac:dyDescent="0.2">
      <c r="A32" s="13"/>
      <c r="B32" s="20"/>
      <c r="C32" s="261"/>
      <c r="D32" s="261"/>
      <c r="E32" s="261"/>
      <c r="G32" s="230"/>
    </row>
    <row r="33" spans="1:2" s="9" customFormat="1" ht="15" customHeight="1" x14ac:dyDescent="0.2">
      <c r="A33" s="13"/>
      <c r="B33" s="20"/>
    </row>
    <row r="34" spans="1:2" s="9" customFormat="1" ht="15" customHeight="1" x14ac:dyDescent="0.2">
      <c r="A34" s="13"/>
      <c r="B34" s="20"/>
    </row>
    <row r="35" spans="1:2" s="9" customFormat="1" ht="15" customHeight="1" x14ac:dyDescent="0.2">
      <c r="A35" s="13"/>
      <c r="B35" s="12"/>
    </row>
    <row r="36" spans="1:2" s="9" customFormat="1" ht="15" customHeight="1" x14ac:dyDescent="0.2">
      <c r="A36" s="13"/>
      <c r="B36" s="12"/>
    </row>
    <row r="37" spans="1:2" s="9" customFormat="1" ht="15" customHeight="1" x14ac:dyDescent="0.2">
      <c r="A37" s="13"/>
      <c r="B37" s="12"/>
    </row>
    <row r="38" spans="1:2" s="9" customFormat="1" ht="15" customHeight="1" x14ac:dyDescent="0.2">
      <c r="A38" s="13"/>
      <c r="B38" s="12"/>
    </row>
    <row r="40" spans="1:2" s="9" customFormat="1" ht="15" customHeight="1" x14ac:dyDescent="0.2">
      <c r="A40" s="13"/>
      <c r="B40" s="12"/>
    </row>
    <row r="41" spans="1:2" s="9" customFormat="1" ht="15" customHeight="1" x14ac:dyDescent="0.2">
      <c r="A41" s="13"/>
      <c r="B41" s="12"/>
    </row>
  </sheetData>
  <printOptions horizontalCentered="1"/>
  <pageMargins left="0.39370078740157483" right="0.39370078740157483" top="0.59055118110236227" bottom="0.59055118110236227" header="0" footer="0"/>
  <pageSetup paperSize="9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1"/>
  <dimension ref="A1:L45"/>
  <sheetViews>
    <sheetView showZeros="0" zoomScaleNormal="100" workbookViewId="0">
      <selection activeCell="L33" sqref="L33"/>
    </sheetView>
  </sheetViews>
  <sheetFormatPr defaultRowHeight="12.75" x14ac:dyDescent="0.2"/>
  <cols>
    <col min="1" max="1" width="3.42578125" customWidth="1"/>
    <col min="2" max="2" width="26.42578125" customWidth="1"/>
    <col min="3" max="3" width="8.5703125" customWidth="1"/>
    <col min="4" max="6" width="7.28515625" customWidth="1"/>
    <col min="7" max="7" width="43.85546875" customWidth="1"/>
    <col min="8" max="8" width="6.85546875" bestFit="1" customWidth="1"/>
  </cols>
  <sheetData>
    <row r="1" spans="1:12" s="2" customFormat="1" ht="18" customHeight="1" thickBot="1" x14ac:dyDescent="0.4">
      <c r="A1" s="247" t="s">
        <v>43</v>
      </c>
      <c r="B1" s="24"/>
    </row>
    <row r="2" spans="1:12" s="2" customFormat="1" ht="15" customHeight="1" x14ac:dyDescent="0.3">
      <c r="A2" s="146"/>
      <c r="B2" s="24"/>
      <c r="D2" s="284">
        <v>2015</v>
      </c>
      <c r="E2" s="284">
        <v>2016</v>
      </c>
      <c r="F2" s="203">
        <v>2017</v>
      </c>
      <c r="G2" s="203" t="s">
        <v>46</v>
      </c>
    </row>
    <row r="3" spans="1:12" ht="15" customHeight="1" thickBot="1" x14ac:dyDescent="0.25">
      <c r="A3" s="1"/>
      <c r="D3" s="210" t="s">
        <v>42</v>
      </c>
      <c r="E3" s="210" t="s">
        <v>42</v>
      </c>
      <c r="F3" s="213" t="s">
        <v>42</v>
      </c>
      <c r="G3" s="245"/>
    </row>
    <row r="4" spans="1:12" ht="15" customHeight="1" x14ac:dyDescent="0.2">
      <c r="A4" s="151" t="s">
        <v>0</v>
      </c>
      <c r="B4" s="70" t="s">
        <v>5</v>
      </c>
      <c r="C4" s="152" t="s">
        <v>2</v>
      </c>
      <c r="D4" s="40">
        <v>10665.270000000002</v>
      </c>
      <c r="E4" s="40">
        <v>11803</v>
      </c>
      <c r="F4" s="40">
        <v>12747.240000000002</v>
      </c>
      <c r="G4" s="265"/>
      <c r="H4" s="230">
        <f t="shared" ref="H4:H33" si="0">IF(F4=0,0,F4/E4-1)</f>
        <v>8.0000000000000071E-2</v>
      </c>
      <c r="I4" s="283"/>
      <c r="K4" s="246"/>
      <c r="L4" s="246"/>
    </row>
    <row r="5" spans="1:12" ht="15" customHeight="1" thickBot="1" x14ac:dyDescent="0.25">
      <c r="A5" s="153"/>
      <c r="B5" s="156"/>
      <c r="C5" s="157"/>
      <c r="D5" s="115"/>
      <c r="E5" s="115"/>
      <c r="F5" s="115"/>
      <c r="G5" s="235"/>
      <c r="H5" s="230">
        <f t="shared" si="0"/>
        <v>0</v>
      </c>
      <c r="K5" s="246"/>
    </row>
    <row r="6" spans="1:12" ht="15" customHeight="1" x14ac:dyDescent="0.2">
      <c r="A6" s="151" t="s">
        <v>4</v>
      </c>
      <c r="B6" s="160" t="s">
        <v>9</v>
      </c>
      <c r="C6" s="152" t="s">
        <v>2</v>
      </c>
      <c r="D6" s="32">
        <v>1295</v>
      </c>
      <c r="E6" s="32">
        <v>1307</v>
      </c>
      <c r="F6" s="32">
        <v>1760</v>
      </c>
      <c r="G6" s="263"/>
      <c r="H6" s="230">
        <f t="shared" si="0"/>
        <v>0.34659525631216526</v>
      </c>
      <c r="K6" s="246"/>
    </row>
    <row r="7" spans="1:12" ht="15" customHeight="1" thickBot="1" x14ac:dyDescent="0.25">
      <c r="A7" s="154"/>
      <c r="B7" s="144"/>
      <c r="C7" s="161"/>
      <c r="D7" s="214"/>
      <c r="E7" s="214"/>
      <c r="F7" s="214"/>
      <c r="G7" s="236"/>
      <c r="H7" s="230">
        <f t="shared" si="0"/>
        <v>0</v>
      </c>
      <c r="K7" s="246"/>
    </row>
    <row r="8" spans="1:12" ht="15" customHeight="1" x14ac:dyDescent="0.2">
      <c r="A8" s="153" t="s">
        <v>8</v>
      </c>
      <c r="B8" s="46" t="s">
        <v>11</v>
      </c>
      <c r="C8" s="158" t="s">
        <v>2</v>
      </c>
      <c r="D8" s="204">
        <v>15167.592499999999</v>
      </c>
      <c r="E8" s="204">
        <v>16816.400000000001</v>
      </c>
      <c r="F8" s="204">
        <v>15941.4</v>
      </c>
      <c r="G8" s="282"/>
      <c r="H8" s="230">
        <f t="shared" si="0"/>
        <v>-5.2032539663661725E-2</v>
      </c>
      <c r="K8" s="246"/>
    </row>
    <row r="9" spans="1:12" ht="15" customHeight="1" x14ac:dyDescent="0.2">
      <c r="A9" s="153"/>
      <c r="B9" s="147"/>
      <c r="C9" s="75"/>
      <c r="D9" s="216"/>
      <c r="E9" s="216"/>
      <c r="F9" s="216"/>
      <c r="G9" s="238"/>
      <c r="H9" s="230">
        <f t="shared" si="0"/>
        <v>0</v>
      </c>
      <c r="K9" s="246"/>
    </row>
    <row r="10" spans="1:12" ht="15" customHeight="1" x14ac:dyDescent="0.2">
      <c r="A10" s="153"/>
      <c r="B10" s="7" t="s">
        <v>12</v>
      </c>
      <c r="C10" s="8"/>
      <c r="D10" s="90">
        <v>2401</v>
      </c>
      <c r="E10" s="90">
        <v>2692</v>
      </c>
      <c r="F10" s="90">
        <v>2200</v>
      </c>
      <c r="G10" s="243"/>
      <c r="H10" s="230">
        <f t="shared" si="0"/>
        <v>-0.18276374442793464</v>
      </c>
      <c r="K10" s="246"/>
    </row>
    <row r="11" spans="1:12" ht="15" customHeight="1" x14ac:dyDescent="0.2">
      <c r="A11" s="153"/>
      <c r="B11" s="7" t="s">
        <v>13</v>
      </c>
      <c r="C11" s="8"/>
      <c r="D11" s="90">
        <v>5617</v>
      </c>
      <c r="E11" s="90">
        <v>6533</v>
      </c>
      <c r="F11" s="90">
        <v>6533</v>
      </c>
      <c r="G11" s="264"/>
      <c r="H11" s="230">
        <f t="shared" si="0"/>
        <v>0</v>
      </c>
      <c r="K11" s="246"/>
    </row>
    <row r="12" spans="1:12" ht="15" customHeight="1" x14ac:dyDescent="0.2">
      <c r="A12" s="153"/>
      <c r="B12" s="7" t="s">
        <v>14</v>
      </c>
      <c r="C12" s="8"/>
      <c r="D12" s="90">
        <v>480</v>
      </c>
      <c r="E12" s="90">
        <v>380</v>
      </c>
      <c r="F12" s="90">
        <v>380</v>
      </c>
      <c r="G12" s="232"/>
      <c r="H12" s="230">
        <f t="shared" si="0"/>
        <v>0</v>
      </c>
      <c r="K12" s="246"/>
    </row>
    <row r="13" spans="1:12" ht="15" customHeight="1" x14ac:dyDescent="0.2">
      <c r="A13" s="153"/>
      <c r="B13" s="7" t="s">
        <v>15</v>
      </c>
      <c r="C13" s="8"/>
      <c r="D13" s="90">
        <v>2361.2925</v>
      </c>
      <c r="E13" s="90">
        <v>2161</v>
      </c>
      <c r="F13" s="90">
        <v>1800</v>
      </c>
      <c r="G13" s="232"/>
      <c r="H13" s="230">
        <f t="shared" si="0"/>
        <v>-0.16705229060620086</v>
      </c>
      <c r="K13" s="246"/>
    </row>
    <row r="14" spans="1:12" ht="15" customHeight="1" x14ac:dyDescent="0.2">
      <c r="A14" s="153"/>
      <c r="B14" s="7" t="s">
        <v>16</v>
      </c>
      <c r="C14" s="8"/>
      <c r="D14" s="90">
        <v>3377.3</v>
      </c>
      <c r="E14" s="90">
        <v>3998</v>
      </c>
      <c r="F14" s="90">
        <v>3998</v>
      </c>
      <c r="G14" s="264" t="s">
        <v>77</v>
      </c>
      <c r="H14" s="230">
        <f t="shared" si="0"/>
        <v>0</v>
      </c>
      <c r="K14" s="246"/>
    </row>
    <row r="15" spans="1:12" ht="15" customHeight="1" x14ac:dyDescent="0.2">
      <c r="A15" s="153"/>
      <c r="B15" s="7" t="s">
        <v>28</v>
      </c>
      <c r="C15" s="8"/>
      <c r="D15" s="90">
        <v>134</v>
      </c>
      <c r="E15" s="90">
        <v>140</v>
      </c>
      <c r="F15" s="90">
        <v>118</v>
      </c>
      <c r="G15" s="232" t="s">
        <v>76</v>
      </c>
      <c r="H15" s="230">
        <f t="shared" si="0"/>
        <v>-0.15714285714285714</v>
      </c>
      <c r="K15" s="246"/>
    </row>
    <row r="16" spans="1:12" ht="15" customHeight="1" x14ac:dyDescent="0.2">
      <c r="A16" s="153"/>
      <c r="B16" s="16" t="s">
        <v>29</v>
      </c>
      <c r="C16" s="8"/>
      <c r="D16" s="207">
        <v>433</v>
      </c>
      <c r="E16" s="207">
        <v>602.4</v>
      </c>
      <c r="F16" s="207">
        <v>602.4</v>
      </c>
      <c r="G16" s="232"/>
      <c r="H16" s="230">
        <f t="shared" si="0"/>
        <v>0</v>
      </c>
      <c r="K16" s="246"/>
    </row>
    <row r="17" spans="1:12" ht="15" customHeight="1" x14ac:dyDescent="0.2">
      <c r="A17" s="153"/>
      <c r="B17" s="16" t="s">
        <v>30</v>
      </c>
      <c r="C17" s="8"/>
      <c r="D17" s="90">
        <v>379</v>
      </c>
      <c r="E17" s="90">
        <v>325</v>
      </c>
      <c r="F17" s="90">
        <v>325</v>
      </c>
      <c r="G17" s="232"/>
      <c r="H17" s="230">
        <f t="shared" si="0"/>
        <v>0</v>
      </c>
      <c r="K17" s="246"/>
    </row>
    <row r="18" spans="1:12" ht="15" customHeight="1" x14ac:dyDescent="0.2">
      <c r="A18" s="153"/>
      <c r="B18" s="16" t="s">
        <v>44</v>
      </c>
      <c r="C18" s="8"/>
      <c r="D18" s="90">
        <v>-15</v>
      </c>
      <c r="E18" s="90">
        <v>-15</v>
      </c>
      <c r="F18" s="90">
        <v>-15</v>
      </c>
      <c r="G18" s="232"/>
      <c r="H18" s="230">
        <f t="shared" si="0"/>
        <v>0</v>
      </c>
      <c r="K18" s="246"/>
    </row>
    <row r="19" spans="1:12" ht="15" customHeight="1" thickBot="1" x14ac:dyDescent="0.25">
      <c r="A19" s="153"/>
      <c r="B19" s="22"/>
      <c r="C19" s="163"/>
      <c r="D19" s="134"/>
      <c r="E19" s="134"/>
      <c r="F19" s="134"/>
      <c r="G19" s="240"/>
      <c r="H19" s="230">
        <f t="shared" si="0"/>
        <v>0</v>
      </c>
      <c r="K19" s="246"/>
    </row>
    <row r="20" spans="1:12" ht="15" customHeight="1" x14ac:dyDescent="0.2">
      <c r="A20" s="151" t="s">
        <v>10</v>
      </c>
      <c r="B20" s="70" t="s">
        <v>31</v>
      </c>
      <c r="C20" s="152" t="s">
        <v>2</v>
      </c>
      <c r="D20" s="40">
        <v>-483</v>
      </c>
      <c r="E20" s="40">
        <v>-675</v>
      </c>
      <c r="F20" s="40">
        <v>-675</v>
      </c>
      <c r="G20" s="250"/>
      <c r="H20" s="230">
        <f t="shared" si="0"/>
        <v>0</v>
      </c>
      <c r="K20" s="246"/>
    </row>
    <row r="21" spans="1:12" ht="15" customHeight="1" thickBot="1" x14ac:dyDescent="0.25">
      <c r="A21" s="154"/>
      <c r="B21" s="164"/>
      <c r="C21" s="165"/>
      <c r="D21" s="217"/>
      <c r="E21" s="217"/>
      <c r="F21" s="217"/>
      <c r="G21" s="217"/>
      <c r="H21" s="230">
        <f t="shared" si="0"/>
        <v>0</v>
      </c>
      <c r="K21" s="246"/>
    </row>
    <row r="22" spans="1:12" ht="15" customHeight="1" x14ac:dyDescent="0.2">
      <c r="A22" s="153" t="s">
        <v>17</v>
      </c>
      <c r="B22" s="46" t="s">
        <v>20</v>
      </c>
      <c r="C22" s="158" t="s">
        <v>2</v>
      </c>
      <c r="D22" s="40">
        <v>26644.862500000003</v>
      </c>
      <c r="E22" s="40">
        <v>29251.4</v>
      </c>
      <c r="F22" s="40">
        <v>29773.64</v>
      </c>
      <c r="G22" s="234"/>
      <c r="H22" s="230">
        <f t="shared" si="0"/>
        <v>1.7853504447650215E-2</v>
      </c>
      <c r="K22" s="246"/>
    </row>
    <row r="23" spans="1:12" ht="15" customHeight="1" thickBot="1" x14ac:dyDescent="0.25">
      <c r="A23" s="153"/>
      <c r="B23" s="110"/>
      <c r="C23" s="157"/>
      <c r="D23" s="128"/>
      <c r="E23" s="128"/>
      <c r="F23" s="128"/>
      <c r="G23" s="239"/>
      <c r="H23" s="230">
        <f t="shared" si="0"/>
        <v>0</v>
      </c>
      <c r="K23" s="246"/>
    </row>
    <row r="24" spans="1:12" ht="15" customHeight="1" x14ac:dyDescent="0.2">
      <c r="A24" s="151" t="s">
        <v>19</v>
      </c>
      <c r="B24" s="60" t="s">
        <v>22</v>
      </c>
      <c r="C24" s="168" t="s">
        <v>32</v>
      </c>
      <c r="D24" s="32">
        <v>690</v>
      </c>
      <c r="E24" s="32">
        <v>725</v>
      </c>
      <c r="F24" s="32">
        <v>730</v>
      </c>
      <c r="G24" s="233"/>
      <c r="H24" s="230">
        <f t="shared" si="0"/>
        <v>6.8965517241379448E-3</v>
      </c>
      <c r="K24" s="246"/>
    </row>
    <row r="25" spans="1:12" ht="15" customHeight="1" thickBot="1" x14ac:dyDescent="0.25">
      <c r="A25" s="154"/>
      <c r="B25" s="145"/>
      <c r="C25" s="165"/>
      <c r="D25" s="134"/>
      <c r="E25" s="134"/>
      <c r="F25" s="134"/>
      <c r="G25" s="240"/>
      <c r="H25" s="230">
        <f t="shared" si="0"/>
        <v>0</v>
      </c>
      <c r="K25" s="246"/>
      <c r="L25" s="246"/>
    </row>
    <row r="26" spans="1:12" s="9" customFormat="1" ht="15" customHeight="1" x14ac:dyDescent="0.2">
      <c r="A26" s="153" t="s">
        <v>21</v>
      </c>
      <c r="B26" s="53" t="s">
        <v>24</v>
      </c>
      <c r="C26" s="167" t="s">
        <v>33</v>
      </c>
      <c r="D26" s="59">
        <v>38.615742753623195</v>
      </c>
      <c r="E26" s="59">
        <v>40.346758620689656</v>
      </c>
      <c r="F26" s="59">
        <v>40.78580821917808</v>
      </c>
      <c r="G26" s="262"/>
      <c r="H26" s="230">
        <f t="shared" si="0"/>
        <v>1.0881905102118505E-2</v>
      </c>
      <c r="K26" s="248"/>
    </row>
    <row r="27" spans="1:12" s="9" customFormat="1" ht="15" customHeight="1" thickBot="1" x14ac:dyDescent="0.25">
      <c r="A27" s="153"/>
      <c r="B27" s="136"/>
      <c r="C27" s="169"/>
      <c r="D27" s="142"/>
      <c r="E27" s="142"/>
      <c r="F27" s="142"/>
      <c r="G27" s="241"/>
      <c r="H27" s="230">
        <f t="shared" si="0"/>
        <v>0</v>
      </c>
      <c r="K27" s="248"/>
    </row>
    <row r="28" spans="1:12" s="9" customFormat="1" ht="15" customHeight="1" thickBot="1" x14ac:dyDescent="0.25">
      <c r="A28" s="173" t="s">
        <v>23</v>
      </c>
      <c r="B28" s="174" t="s">
        <v>37</v>
      </c>
      <c r="C28" s="175" t="s">
        <v>33</v>
      </c>
      <c r="D28" s="218">
        <v>39.459382753623196</v>
      </c>
      <c r="E28" s="218">
        <v>41.18</v>
      </c>
      <c r="F28" s="218">
        <v>41.65</v>
      </c>
      <c r="G28" s="267"/>
      <c r="H28" s="230">
        <f t="shared" si="0"/>
        <v>1.1413307430791608E-2</v>
      </c>
      <c r="K28" s="248"/>
    </row>
    <row r="29" spans="1:12" s="9" customFormat="1" ht="15" customHeight="1" x14ac:dyDescent="0.2">
      <c r="A29" s="153"/>
      <c r="B29" s="170" t="s">
        <v>36</v>
      </c>
      <c r="C29" s="171"/>
      <c r="D29" s="260">
        <v>0.15</v>
      </c>
      <c r="E29" s="260">
        <v>0.15</v>
      </c>
      <c r="F29" s="260">
        <v>0.15</v>
      </c>
      <c r="G29" s="219"/>
      <c r="H29" s="230">
        <f t="shared" si="0"/>
        <v>0</v>
      </c>
      <c r="K29" s="248"/>
    </row>
    <row r="30" spans="1:12" s="9" customFormat="1" ht="15" customHeight="1" thickBot="1" x14ac:dyDescent="0.25">
      <c r="A30" s="154"/>
      <c r="B30" s="251" t="s">
        <v>35</v>
      </c>
      <c r="C30" s="155" t="s">
        <v>38</v>
      </c>
      <c r="D30" s="257">
        <v>45.378290166666673</v>
      </c>
      <c r="E30" s="257">
        <v>47.356999999999999</v>
      </c>
      <c r="F30" s="257">
        <v>47.897499999999994</v>
      </c>
      <c r="G30" s="259"/>
      <c r="H30" s="230">
        <f t="shared" si="0"/>
        <v>1.1413307430791608E-2</v>
      </c>
      <c r="K30" s="248"/>
    </row>
    <row r="31" spans="1:12" s="10" customFormat="1" ht="15" customHeight="1" x14ac:dyDescent="0.2">
      <c r="A31" s="13"/>
      <c r="B31" s="20"/>
      <c r="G31" s="23"/>
      <c r="H31" s="230">
        <f t="shared" si="0"/>
        <v>0</v>
      </c>
      <c r="K31" s="23"/>
    </row>
    <row r="32" spans="1:12" s="9" customFormat="1" ht="15" customHeight="1" x14ac:dyDescent="0.2">
      <c r="A32" s="13"/>
      <c r="B32" s="20" t="s">
        <v>79</v>
      </c>
      <c r="C32" s="14"/>
      <c r="D32" s="23"/>
      <c r="E32" s="23">
        <f>E4+'Tiš V 31.8.2016 (2)'!D8</f>
        <v>24358</v>
      </c>
      <c r="F32" s="23">
        <f>F4+'Tiš V 31.8.2016 (2)'!E8</f>
        <v>26306.640000000003</v>
      </c>
      <c r="H32" s="230">
        <f t="shared" si="0"/>
        <v>8.0000000000000071E-2</v>
      </c>
    </row>
    <row r="33" spans="1:8" s="9" customFormat="1" ht="15" customHeight="1" x14ac:dyDescent="0.2">
      <c r="A33" s="13"/>
      <c r="B33" s="20" t="s">
        <v>59</v>
      </c>
      <c r="C33" s="14"/>
      <c r="D33" s="268"/>
      <c r="E33" s="268">
        <f>E28+'Tiš V 31.8.2016 (2)'!D27</f>
        <v>78.180000000000007</v>
      </c>
      <c r="F33" s="268">
        <f>F28+'Tiš V 31.8.2016 (2)'!E27</f>
        <v>78.650000000000006</v>
      </c>
      <c r="H33" s="230">
        <f t="shared" si="0"/>
        <v>6.011767715528249E-3</v>
      </c>
    </row>
    <row r="34" spans="1:8" s="9" customFormat="1" ht="15" customHeight="1" x14ac:dyDescent="0.2">
      <c r="A34" s="13"/>
      <c r="B34" s="20"/>
      <c r="C34" s="10"/>
      <c r="E34" s="261"/>
      <c r="F34" s="261"/>
    </row>
    <row r="35" spans="1:8" s="9" customFormat="1" ht="15" customHeight="1" x14ac:dyDescent="0.2">
      <c r="A35" s="13"/>
      <c r="B35" s="12"/>
      <c r="C35" s="14"/>
      <c r="D35" s="261"/>
      <c r="E35" s="261"/>
      <c r="F35" s="261"/>
      <c r="G35" s="261"/>
    </row>
    <row r="36" spans="1:8" s="9" customFormat="1" ht="15" customHeight="1" x14ac:dyDescent="0.2">
      <c r="A36" s="13"/>
      <c r="B36" s="12"/>
      <c r="C36" s="17"/>
    </row>
    <row r="37" spans="1:8" s="9" customFormat="1" ht="15" customHeight="1" x14ac:dyDescent="0.2">
      <c r="A37" s="13"/>
      <c r="B37" s="12"/>
      <c r="C37" s="17"/>
    </row>
    <row r="38" spans="1:8" s="9" customFormat="1" ht="15" customHeight="1" x14ac:dyDescent="0.2">
      <c r="A38" s="13"/>
      <c r="B38" s="12"/>
      <c r="C38" s="10"/>
    </row>
    <row r="40" spans="1:8" s="9" customFormat="1" ht="15" customHeight="1" x14ac:dyDescent="0.2">
      <c r="A40" s="13"/>
      <c r="B40" s="12"/>
      <c r="C40" s="14"/>
    </row>
    <row r="41" spans="1:8" s="9" customFormat="1" ht="15" customHeight="1" x14ac:dyDescent="0.2">
      <c r="A41" s="13"/>
      <c r="B41" s="12"/>
      <c r="C41" s="17"/>
    </row>
    <row r="43" spans="1:8" x14ac:dyDescent="0.2">
      <c r="C43" s="15"/>
    </row>
    <row r="45" spans="1:8" ht="15" customHeight="1" x14ac:dyDescent="0.2"/>
  </sheetData>
  <printOptions horizontalCentered="1"/>
  <pageMargins left="0.39370078740157483" right="0.39370078740157483" top="0.39370078740157483" bottom="0.39370078740157483" header="0" footer="0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2"/>
  <dimension ref="A1:C6"/>
  <sheetViews>
    <sheetView workbookViewId="0">
      <selection activeCell="T33" sqref="T33"/>
    </sheetView>
  </sheetViews>
  <sheetFormatPr defaultRowHeight="12.75" x14ac:dyDescent="0.2"/>
  <sheetData>
    <row r="1" spans="1:3" x14ac:dyDescent="0.2">
      <c r="A1" t="s">
        <v>64</v>
      </c>
    </row>
    <row r="2" spans="1:3" x14ac:dyDescent="0.2">
      <c r="A2" t="s">
        <v>60</v>
      </c>
      <c r="C2">
        <v>6</v>
      </c>
    </row>
    <row r="3" spans="1:3" x14ac:dyDescent="0.2">
      <c r="A3" t="s">
        <v>61</v>
      </c>
      <c r="C3">
        <v>17</v>
      </c>
    </row>
    <row r="4" spans="1:3" x14ac:dyDescent="0.2">
      <c r="A4" t="s">
        <v>62</v>
      </c>
      <c r="C4">
        <v>19</v>
      </c>
    </row>
    <row r="5" spans="1:3" x14ac:dyDescent="0.2">
      <c r="A5" t="s">
        <v>63</v>
      </c>
      <c r="C5">
        <v>7</v>
      </c>
    </row>
    <row r="6" spans="1:3" x14ac:dyDescent="0.2">
      <c r="C6" s="269">
        <f>SUM(C2:C5)</f>
        <v>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3"/>
  <dimension ref="A1:K42"/>
  <sheetViews>
    <sheetView showZeros="0" zoomScaleNormal="100" workbookViewId="0">
      <selection activeCell="T33" sqref="T33"/>
    </sheetView>
  </sheetViews>
  <sheetFormatPr defaultRowHeight="15" customHeight="1" x14ac:dyDescent="0.2"/>
  <cols>
    <col min="1" max="1" width="3.42578125" customWidth="1"/>
    <col min="2" max="2" width="29.140625" customWidth="1"/>
    <col min="3" max="3" width="9.5703125" bestFit="1" customWidth="1"/>
    <col min="6" max="6" width="34.5703125" customWidth="1"/>
  </cols>
  <sheetData>
    <row r="1" spans="1:9" s="2" customFormat="1" ht="18" customHeight="1" thickBot="1" x14ac:dyDescent="0.4">
      <c r="A1" s="247" t="s">
        <v>39</v>
      </c>
      <c r="C1" s="3"/>
    </row>
    <row r="2" spans="1:9" s="2" customFormat="1" ht="15" customHeight="1" x14ac:dyDescent="0.3">
      <c r="D2" s="203">
        <v>2015</v>
      </c>
      <c r="E2" s="203">
        <v>2016</v>
      </c>
    </row>
    <row r="3" spans="1:9" s="5" customFormat="1" ht="15" customHeight="1" thickBot="1" x14ac:dyDescent="0.25">
      <c r="A3" s="4"/>
      <c r="D3" s="69" t="s">
        <v>40</v>
      </c>
      <c r="E3" s="69" t="s">
        <v>40</v>
      </c>
    </row>
    <row r="4" spans="1:9" ht="15" customHeight="1" x14ac:dyDescent="0.2">
      <c r="A4" s="101" t="s">
        <v>0</v>
      </c>
      <c r="B4" s="70" t="s">
        <v>1</v>
      </c>
      <c r="C4" s="28" t="s">
        <v>2</v>
      </c>
      <c r="D4" s="40">
        <v>1700</v>
      </c>
      <c r="E4" s="40">
        <v>1700</v>
      </c>
      <c r="F4" s="233"/>
    </row>
    <row r="5" spans="1:9" ht="15" customHeight="1" x14ac:dyDescent="0.2">
      <c r="A5" s="102"/>
      <c r="B5" s="71" t="s">
        <v>3</v>
      </c>
      <c r="C5" s="72" t="e">
        <f>(#REF!-#REF!)/#REF!</f>
        <v>#REF!</v>
      </c>
      <c r="D5" s="80"/>
      <c r="E5" s="80"/>
      <c r="F5" s="80"/>
    </row>
    <row r="6" spans="1:9" ht="15" customHeight="1" thickBot="1" x14ac:dyDescent="0.25">
      <c r="A6" s="102"/>
      <c r="B6" s="143"/>
      <c r="C6" s="103"/>
      <c r="D6" s="108"/>
      <c r="E6" s="108"/>
      <c r="F6" s="108"/>
    </row>
    <row r="7" spans="1:9" ht="15" customHeight="1" x14ac:dyDescent="0.2">
      <c r="A7" s="101" t="s">
        <v>4</v>
      </c>
      <c r="B7" s="46" t="s">
        <v>5</v>
      </c>
      <c r="C7" s="18" t="s">
        <v>2</v>
      </c>
      <c r="D7" s="40">
        <v>11046.378000000001</v>
      </c>
      <c r="E7" s="40">
        <v>12643</v>
      </c>
      <c r="F7" s="249"/>
    </row>
    <row r="8" spans="1:9" ht="15" customHeight="1" x14ac:dyDescent="0.2">
      <c r="A8" s="102"/>
      <c r="B8" s="7" t="s">
        <v>6</v>
      </c>
      <c r="C8" s="73"/>
      <c r="D8" s="85">
        <v>10962.378000000001</v>
      </c>
      <c r="E8" s="85">
        <v>12555</v>
      </c>
      <c r="F8" s="270" t="s">
        <v>68</v>
      </c>
    </row>
    <row r="9" spans="1:9" ht="15" customHeight="1" thickBot="1" x14ac:dyDescent="0.25">
      <c r="A9" s="109"/>
      <c r="B9" s="110" t="s">
        <v>7</v>
      </c>
      <c r="C9" s="6" t="e">
        <f>(#REF!-#REF!)/#REF!</f>
        <v>#REF!</v>
      </c>
      <c r="D9" s="115">
        <v>84</v>
      </c>
      <c r="E9" s="115">
        <v>88</v>
      </c>
      <c r="F9" s="115"/>
    </row>
    <row r="10" spans="1:9" ht="15" customHeight="1" x14ac:dyDescent="0.2">
      <c r="A10" s="101" t="s">
        <v>8</v>
      </c>
      <c r="B10" s="70" t="s">
        <v>9</v>
      </c>
      <c r="C10" s="28" t="s">
        <v>2</v>
      </c>
      <c r="D10" s="32">
        <v>4182</v>
      </c>
      <c r="E10" s="32">
        <v>4270</v>
      </c>
      <c r="F10" s="32"/>
    </row>
    <row r="11" spans="1:9" ht="15" customHeight="1" thickBot="1" x14ac:dyDescent="0.25">
      <c r="A11" s="109"/>
      <c r="B11" s="144"/>
      <c r="C11" s="116"/>
      <c r="D11" s="108"/>
      <c r="E11" s="108"/>
      <c r="F11" s="108"/>
    </row>
    <row r="12" spans="1:9" ht="15" customHeight="1" x14ac:dyDescent="0.2">
      <c r="A12" s="102" t="s">
        <v>10</v>
      </c>
      <c r="B12" s="46" t="s">
        <v>11</v>
      </c>
      <c r="C12" s="18" t="s">
        <v>2</v>
      </c>
      <c r="D12" s="45">
        <v>11498.248500000002</v>
      </c>
      <c r="E12" s="45">
        <v>11006</v>
      </c>
      <c r="F12" s="45"/>
    </row>
    <row r="13" spans="1:9" ht="15" customHeight="1" x14ac:dyDescent="0.2">
      <c r="A13" s="102"/>
      <c r="B13" s="7" t="s">
        <v>12</v>
      </c>
      <c r="C13" s="8"/>
      <c r="D13" s="90">
        <v>1826</v>
      </c>
      <c r="E13" s="90">
        <v>1766</v>
      </c>
      <c r="F13" s="243"/>
      <c r="H13" s="246"/>
      <c r="I13" s="246"/>
    </row>
    <row r="14" spans="1:9" ht="15" customHeight="1" x14ac:dyDescent="0.2">
      <c r="A14" s="102"/>
      <c r="B14" s="272" t="s">
        <v>13</v>
      </c>
      <c r="C14" s="273"/>
      <c r="D14" s="274">
        <v>4944</v>
      </c>
      <c r="E14" s="274">
        <v>4551</v>
      </c>
      <c r="F14" s="90"/>
      <c r="H14" s="246"/>
      <c r="I14" s="246"/>
    </row>
    <row r="15" spans="1:9" ht="15" customHeight="1" x14ac:dyDescent="0.2">
      <c r="A15" s="102"/>
      <c r="B15" s="7" t="s">
        <v>14</v>
      </c>
      <c r="C15" s="8"/>
      <c r="D15" s="90">
        <v>742.61249999999995</v>
      </c>
      <c r="E15" s="90">
        <v>770</v>
      </c>
      <c r="F15" s="90"/>
    </row>
    <row r="16" spans="1:9" ht="15" customHeight="1" x14ac:dyDescent="0.2">
      <c r="A16" s="102"/>
      <c r="B16" s="272" t="s">
        <v>15</v>
      </c>
      <c r="C16" s="273"/>
      <c r="D16" s="274">
        <v>2668.9359999999997</v>
      </c>
      <c r="E16" s="274">
        <v>2469</v>
      </c>
      <c r="F16" s="232" t="s">
        <v>66</v>
      </c>
    </row>
    <row r="17" spans="1:11" ht="15" customHeight="1" x14ac:dyDescent="0.2">
      <c r="A17" s="102"/>
      <c r="B17" s="272" t="s">
        <v>70</v>
      </c>
      <c r="C17" s="273"/>
      <c r="D17" s="274">
        <v>1316.7</v>
      </c>
      <c r="E17" s="274">
        <v>1450</v>
      </c>
      <c r="F17" s="243"/>
      <c r="J17" s="246"/>
      <c r="K17" s="246"/>
    </row>
    <row r="18" spans="1:11" ht="15" customHeight="1" thickBot="1" x14ac:dyDescent="0.25">
      <c r="A18" s="102"/>
      <c r="B18" s="22"/>
      <c r="C18" s="117"/>
      <c r="D18" s="121"/>
      <c r="E18" s="121"/>
      <c r="F18" s="121"/>
    </row>
    <row r="19" spans="1:11" ht="15" customHeight="1" x14ac:dyDescent="0.2">
      <c r="A19" s="101" t="s">
        <v>17</v>
      </c>
      <c r="B19" s="60" t="s">
        <v>18</v>
      </c>
      <c r="C19" s="28" t="s">
        <v>2</v>
      </c>
      <c r="D19" s="32">
        <v>2493.8000000000002</v>
      </c>
      <c r="E19" s="32">
        <v>2529.6530000000002</v>
      </c>
      <c r="F19" s="233" t="s">
        <v>51</v>
      </c>
    </row>
    <row r="20" spans="1:11" ht="15" customHeight="1" thickBot="1" x14ac:dyDescent="0.25">
      <c r="A20" s="109"/>
      <c r="B20" s="47"/>
      <c r="C20" s="122" t="e">
        <f>(#REF!-#REF!)/#REF!</f>
        <v>#REF!</v>
      </c>
      <c r="D20" s="52"/>
      <c r="E20" s="52"/>
      <c r="F20" s="231" t="s">
        <v>52</v>
      </c>
    </row>
    <row r="21" spans="1:11" ht="15" customHeight="1" x14ac:dyDescent="0.2">
      <c r="A21" s="102" t="s">
        <v>19</v>
      </c>
      <c r="B21" s="46" t="s">
        <v>20</v>
      </c>
      <c r="C21" s="18" t="s">
        <v>2</v>
      </c>
      <c r="D21" s="40">
        <v>30920.426500000001</v>
      </c>
      <c r="E21" s="40">
        <v>32148.652999999998</v>
      </c>
      <c r="F21" s="40"/>
      <c r="H21" s="246"/>
    </row>
    <row r="22" spans="1:11" ht="15" customHeight="1" thickBot="1" x14ac:dyDescent="0.25">
      <c r="A22" s="102"/>
      <c r="B22" s="110"/>
      <c r="C22" s="6" t="e">
        <f>(#REF!-#REF!)/#REF!</f>
        <v>#REF!</v>
      </c>
      <c r="D22" s="128"/>
      <c r="E22" s="128"/>
      <c r="F22" s="128"/>
    </row>
    <row r="23" spans="1:11" ht="15" customHeight="1" x14ac:dyDescent="0.2">
      <c r="A23" s="123" t="s">
        <v>21</v>
      </c>
      <c r="B23" s="60" t="s">
        <v>22</v>
      </c>
      <c r="C23" s="61" t="s">
        <v>26</v>
      </c>
      <c r="D23" s="32">
        <v>865</v>
      </c>
      <c r="E23" s="32">
        <v>890</v>
      </c>
      <c r="F23" s="233" t="s">
        <v>65</v>
      </c>
    </row>
    <row r="24" spans="1:11" ht="15" customHeight="1" thickBot="1" x14ac:dyDescent="0.25">
      <c r="A24" s="30"/>
      <c r="B24" s="145"/>
      <c r="C24" s="129"/>
      <c r="D24" s="134"/>
      <c r="E24" s="134"/>
      <c r="F24" s="134"/>
    </row>
    <row r="25" spans="1:11" s="9" customFormat="1" ht="15" customHeight="1" x14ac:dyDescent="0.2">
      <c r="A25" s="135" t="s">
        <v>23</v>
      </c>
      <c r="B25" s="53" t="s">
        <v>24</v>
      </c>
      <c r="C25" s="54" t="s">
        <v>27</v>
      </c>
      <c r="D25" s="59">
        <v>35.746157803468208</v>
      </c>
      <c r="E25" s="59">
        <v>36.122082022471908</v>
      </c>
      <c r="F25" s="59"/>
    </row>
    <row r="26" spans="1:11" s="9" customFormat="1" ht="15" customHeight="1" thickBot="1" x14ac:dyDescent="0.25">
      <c r="A26" s="135"/>
      <c r="B26" s="136"/>
      <c r="C26" s="137"/>
      <c r="D26" s="142"/>
      <c r="E26" s="142"/>
      <c r="F26" s="142"/>
    </row>
    <row r="27" spans="1:11" s="9" customFormat="1" ht="15" customHeight="1" x14ac:dyDescent="0.2">
      <c r="A27" s="123" t="s">
        <v>25</v>
      </c>
      <c r="B27" s="62" t="s">
        <v>34</v>
      </c>
      <c r="C27" s="63" t="s">
        <v>27</v>
      </c>
      <c r="D27" s="68">
        <v>36.612051750289019</v>
      </c>
      <c r="E27" s="68">
        <v>37</v>
      </c>
      <c r="F27" s="266" t="s">
        <v>55</v>
      </c>
    </row>
    <row r="28" spans="1:11" s="9" customFormat="1" ht="15" customHeight="1" x14ac:dyDescent="0.2">
      <c r="A28" s="135"/>
      <c r="B28" s="74" t="s">
        <v>36</v>
      </c>
      <c r="C28" s="75"/>
      <c r="D28" s="258">
        <v>0.15</v>
      </c>
      <c r="E28" s="258">
        <v>0.15</v>
      </c>
      <c r="F28" s="100"/>
    </row>
    <row r="29" spans="1:11" s="9" customFormat="1" ht="15" customHeight="1" thickBot="1" x14ac:dyDescent="0.25">
      <c r="A29" s="30"/>
      <c r="B29" s="251" t="s">
        <v>34</v>
      </c>
      <c r="C29" s="252" t="s">
        <v>50</v>
      </c>
      <c r="D29" s="257">
        <v>42.103859512832372</v>
      </c>
      <c r="E29" s="257">
        <v>42.55</v>
      </c>
      <c r="F29" s="257"/>
    </row>
    <row r="30" spans="1:11" s="9" customFormat="1" ht="15" customHeight="1" x14ac:dyDescent="0.2">
      <c r="A30" s="11"/>
      <c r="B30" s="12"/>
      <c r="C30" s="14"/>
    </row>
    <row r="31" spans="1:11" s="10" customFormat="1" ht="15" customHeight="1" x14ac:dyDescent="0.2">
      <c r="A31" s="13"/>
      <c r="B31" s="275" t="s">
        <v>69</v>
      </c>
      <c r="C31" s="276"/>
      <c r="D31" s="277"/>
      <c r="E31" s="277">
        <f>SUM(E14,E16,E17)</f>
        <v>8470</v>
      </c>
    </row>
    <row r="32" spans="1:11" s="9" customFormat="1" ht="15" customHeight="1" x14ac:dyDescent="0.2">
      <c r="A32" s="13"/>
      <c r="B32" s="20"/>
      <c r="C32" s="10"/>
      <c r="D32" s="261"/>
      <c r="E32" s="261"/>
      <c r="F32" s="230"/>
    </row>
    <row r="33" spans="1:3" s="9" customFormat="1" ht="15" customHeight="1" x14ac:dyDescent="0.2">
      <c r="A33" s="13"/>
      <c r="B33" s="20"/>
      <c r="C33" s="10"/>
    </row>
    <row r="34" spans="1:3" s="9" customFormat="1" ht="15" customHeight="1" x14ac:dyDescent="0.2">
      <c r="A34" s="13"/>
      <c r="B34" s="20"/>
      <c r="C34" s="10"/>
    </row>
    <row r="35" spans="1:3" s="9" customFormat="1" ht="15" customHeight="1" x14ac:dyDescent="0.2">
      <c r="A35" s="13"/>
      <c r="B35" s="12"/>
      <c r="C35" s="14"/>
    </row>
    <row r="36" spans="1:3" s="9" customFormat="1" ht="15" customHeight="1" x14ac:dyDescent="0.2">
      <c r="A36" s="13"/>
      <c r="B36" s="12"/>
      <c r="C36" s="17"/>
    </row>
    <row r="37" spans="1:3" s="9" customFormat="1" ht="15" customHeight="1" x14ac:dyDescent="0.2">
      <c r="A37" s="13"/>
      <c r="B37" s="12"/>
      <c r="C37" s="17"/>
    </row>
    <row r="38" spans="1:3" s="9" customFormat="1" ht="15" customHeight="1" x14ac:dyDescent="0.2">
      <c r="A38" s="13"/>
      <c r="B38" s="12"/>
      <c r="C38" s="10"/>
    </row>
    <row r="40" spans="1:3" s="9" customFormat="1" ht="15" customHeight="1" x14ac:dyDescent="0.2">
      <c r="A40" s="13"/>
      <c r="B40" s="12"/>
      <c r="C40" s="14"/>
    </row>
    <row r="41" spans="1:3" s="9" customFormat="1" ht="15" customHeight="1" x14ac:dyDescent="0.2">
      <c r="A41" s="13"/>
      <c r="B41" s="12"/>
      <c r="C41" s="17"/>
    </row>
    <row r="42" spans="1:3" ht="15" customHeight="1" x14ac:dyDescent="0.2">
      <c r="C42" s="15"/>
    </row>
  </sheetData>
  <printOptions horizontalCentered="1"/>
  <pageMargins left="0.39370078740157483" right="0.39370078740157483" top="0.59055118110236227" bottom="0.59055118110236227" header="0" footer="0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4"/>
  <dimension ref="A1:I45"/>
  <sheetViews>
    <sheetView showZeros="0" zoomScaleNormal="100" workbookViewId="0">
      <selection activeCell="T33" sqref="T33"/>
    </sheetView>
  </sheetViews>
  <sheetFormatPr defaultRowHeight="12.75" x14ac:dyDescent="0.2"/>
  <cols>
    <col min="1" max="1" width="3.42578125" customWidth="1"/>
    <col min="2" max="2" width="26.42578125" customWidth="1"/>
    <col min="3" max="3" width="8.5703125" customWidth="1"/>
    <col min="4" max="5" width="7.28515625" customWidth="1"/>
    <col min="6" max="6" width="44.140625" bestFit="1" customWidth="1"/>
  </cols>
  <sheetData>
    <row r="1" spans="1:9" s="2" customFormat="1" ht="18" customHeight="1" thickBot="1" x14ac:dyDescent="0.4">
      <c r="A1" s="247" t="s">
        <v>43</v>
      </c>
      <c r="B1" s="24"/>
    </row>
    <row r="2" spans="1:9" s="2" customFormat="1" ht="15" customHeight="1" x14ac:dyDescent="0.3">
      <c r="A2" s="146"/>
      <c r="B2" s="24"/>
      <c r="D2" s="203">
        <v>2015</v>
      </c>
      <c r="E2" s="203">
        <v>2016</v>
      </c>
    </row>
    <row r="3" spans="1:9" ht="15" customHeight="1" thickBot="1" x14ac:dyDescent="0.25">
      <c r="A3" s="1"/>
      <c r="D3" s="213" t="s">
        <v>42</v>
      </c>
      <c r="E3" s="213" t="s">
        <v>42</v>
      </c>
    </row>
    <row r="4" spans="1:9" ht="15" customHeight="1" x14ac:dyDescent="0.2">
      <c r="A4" s="151" t="s">
        <v>0</v>
      </c>
      <c r="B4" s="70" t="s">
        <v>5</v>
      </c>
      <c r="C4" s="152" t="s">
        <v>2</v>
      </c>
      <c r="D4" s="40">
        <v>10665.270000000002</v>
      </c>
      <c r="E4" s="40">
        <v>11803</v>
      </c>
      <c r="F4" s="263" t="s">
        <v>67</v>
      </c>
      <c r="I4" s="246"/>
    </row>
    <row r="5" spans="1:9" ht="15" customHeight="1" thickBot="1" x14ac:dyDescent="0.25">
      <c r="A5" s="153"/>
      <c r="B5" s="156"/>
      <c r="C5" s="157"/>
      <c r="D5" s="115"/>
      <c r="E5" s="115"/>
      <c r="F5" s="271"/>
      <c r="I5" s="246"/>
    </row>
    <row r="6" spans="1:9" ht="15" customHeight="1" x14ac:dyDescent="0.2">
      <c r="A6" s="151" t="s">
        <v>4</v>
      </c>
      <c r="B6" s="160" t="s">
        <v>9</v>
      </c>
      <c r="C6" s="152" t="s">
        <v>2</v>
      </c>
      <c r="D6" s="32">
        <v>1295</v>
      </c>
      <c r="E6" s="32">
        <v>1307</v>
      </c>
      <c r="F6" s="263"/>
      <c r="I6" s="246"/>
    </row>
    <row r="7" spans="1:9" ht="15" customHeight="1" thickBot="1" x14ac:dyDescent="0.25">
      <c r="A7" s="154"/>
      <c r="B7" s="144"/>
      <c r="C7" s="161"/>
      <c r="D7" s="214"/>
      <c r="E7" s="214"/>
      <c r="F7" s="236"/>
      <c r="I7" s="246"/>
    </row>
    <row r="8" spans="1:9" ht="15" customHeight="1" x14ac:dyDescent="0.2">
      <c r="A8" s="153" t="s">
        <v>8</v>
      </c>
      <c r="B8" s="46" t="s">
        <v>11</v>
      </c>
      <c r="C8" s="158" t="s">
        <v>2</v>
      </c>
      <c r="D8" s="215">
        <v>15167.592499999999</v>
      </c>
      <c r="E8" s="215">
        <v>16816.400000000001</v>
      </c>
      <c r="F8" s="237"/>
      <c r="I8" s="246"/>
    </row>
    <row r="9" spans="1:9" ht="15" customHeight="1" x14ac:dyDescent="0.2">
      <c r="A9" s="153"/>
      <c r="B9" s="147"/>
      <c r="C9" s="75"/>
      <c r="D9" s="216"/>
      <c r="E9" s="216"/>
      <c r="F9" s="238"/>
      <c r="I9" s="246"/>
    </row>
    <row r="10" spans="1:9" ht="15" customHeight="1" x14ac:dyDescent="0.2">
      <c r="A10" s="153"/>
      <c r="B10" s="7" t="s">
        <v>12</v>
      </c>
      <c r="C10" s="8"/>
      <c r="D10" s="90">
        <v>2401</v>
      </c>
      <c r="E10" s="90">
        <v>2692</v>
      </c>
      <c r="F10" s="243" t="s">
        <v>54</v>
      </c>
      <c r="I10" s="246"/>
    </row>
    <row r="11" spans="1:9" ht="15" customHeight="1" x14ac:dyDescent="0.2">
      <c r="A11" s="153"/>
      <c r="B11" s="272" t="s">
        <v>13</v>
      </c>
      <c r="C11" s="273"/>
      <c r="D11" s="274">
        <v>5617</v>
      </c>
      <c r="E11" s="274">
        <v>6533</v>
      </c>
      <c r="F11" s="264" t="s">
        <v>57</v>
      </c>
      <c r="I11" s="246"/>
    </row>
    <row r="12" spans="1:9" ht="15" customHeight="1" x14ac:dyDescent="0.2">
      <c r="A12" s="153"/>
      <c r="B12" s="7" t="s">
        <v>14</v>
      </c>
      <c r="C12" s="8"/>
      <c r="D12" s="90">
        <v>480</v>
      </c>
      <c r="E12" s="90">
        <v>380</v>
      </c>
      <c r="F12" s="232"/>
      <c r="I12" s="246"/>
    </row>
    <row r="13" spans="1:9" ht="15" customHeight="1" x14ac:dyDescent="0.2">
      <c r="A13" s="153"/>
      <c r="B13" s="272" t="s">
        <v>15</v>
      </c>
      <c r="C13" s="273"/>
      <c r="D13" s="274">
        <v>2361.2925</v>
      </c>
      <c r="E13" s="274">
        <v>2161</v>
      </c>
      <c r="F13" s="232" t="s">
        <v>66</v>
      </c>
      <c r="I13" s="246"/>
    </row>
    <row r="14" spans="1:9" ht="15" customHeight="1" x14ac:dyDescent="0.2">
      <c r="A14" s="153"/>
      <c r="B14" s="272" t="s">
        <v>70</v>
      </c>
      <c r="C14" s="273"/>
      <c r="D14" s="274">
        <v>3377.3</v>
      </c>
      <c r="E14" s="274">
        <v>3998</v>
      </c>
      <c r="F14" s="264" t="s">
        <v>53</v>
      </c>
      <c r="I14" s="246"/>
    </row>
    <row r="15" spans="1:9" ht="15" customHeight="1" x14ac:dyDescent="0.2">
      <c r="A15" s="153"/>
      <c r="B15" s="7" t="s">
        <v>28</v>
      </c>
      <c r="C15" s="8"/>
      <c r="D15" s="90">
        <v>134</v>
      </c>
      <c r="E15" s="90">
        <v>140</v>
      </c>
      <c r="F15" s="232"/>
      <c r="I15" s="246"/>
    </row>
    <row r="16" spans="1:9" ht="15" customHeight="1" x14ac:dyDescent="0.2">
      <c r="A16" s="153"/>
      <c r="B16" s="16" t="s">
        <v>29</v>
      </c>
      <c r="C16" s="8"/>
      <c r="D16" s="207">
        <v>433</v>
      </c>
      <c r="E16" s="207">
        <v>602.4</v>
      </c>
      <c r="F16" s="232"/>
      <c r="I16" s="246"/>
    </row>
    <row r="17" spans="1:9" ht="15" customHeight="1" x14ac:dyDescent="0.2">
      <c r="A17" s="153"/>
      <c r="B17" s="278" t="s">
        <v>30</v>
      </c>
      <c r="C17" s="273"/>
      <c r="D17" s="274">
        <v>379</v>
      </c>
      <c r="E17" s="274">
        <v>325</v>
      </c>
      <c r="F17" s="232"/>
      <c r="I17" s="246"/>
    </row>
    <row r="18" spans="1:9" ht="15" customHeight="1" x14ac:dyDescent="0.2">
      <c r="A18" s="153"/>
      <c r="B18" s="16" t="s">
        <v>44</v>
      </c>
      <c r="C18" s="8"/>
      <c r="D18" s="90">
        <v>-15</v>
      </c>
      <c r="E18" s="90">
        <v>-15</v>
      </c>
      <c r="F18" s="232"/>
      <c r="I18" s="246"/>
    </row>
    <row r="19" spans="1:9" ht="15" customHeight="1" thickBot="1" x14ac:dyDescent="0.25">
      <c r="A19" s="153"/>
      <c r="B19" s="22"/>
      <c r="C19" s="163"/>
      <c r="D19" s="121"/>
      <c r="E19" s="121"/>
      <c r="F19" s="240"/>
      <c r="I19" s="246"/>
    </row>
    <row r="20" spans="1:9" ht="15" customHeight="1" x14ac:dyDescent="0.2">
      <c r="A20" s="151" t="s">
        <v>10</v>
      </c>
      <c r="B20" s="70" t="s">
        <v>31</v>
      </c>
      <c r="C20" s="152" t="s">
        <v>2</v>
      </c>
      <c r="D20" s="32">
        <v>-483</v>
      </c>
      <c r="E20" s="32">
        <v>-675</v>
      </c>
      <c r="F20" s="250" t="s">
        <v>56</v>
      </c>
      <c r="I20" s="246"/>
    </row>
    <row r="21" spans="1:9" ht="15" customHeight="1" thickBot="1" x14ac:dyDescent="0.25">
      <c r="A21" s="154"/>
      <c r="B21" s="164"/>
      <c r="C21" s="165"/>
      <c r="D21" s="217"/>
      <c r="E21" s="217"/>
      <c r="F21" s="217"/>
      <c r="I21" s="246"/>
    </row>
    <row r="22" spans="1:9" ht="15" customHeight="1" x14ac:dyDescent="0.2">
      <c r="A22" s="153" t="s">
        <v>17</v>
      </c>
      <c r="B22" s="46" t="s">
        <v>20</v>
      </c>
      <c r="C22" s="158" t="s">
        <v>2</v>
      </c>
      <c r="D22" s="40">
        <v>26644.862500000003</v>
      </c>
      <c r="E22" s="40">
        <v>29251.4</v>
      </c>
      <c r="F22" s="234"/>
      <c r="I22" s="246"/>
    </row>
    <row r="23" spans="1:9" ht="15" customHeight="1" thickBot="1" x14ac:dyDescent="0.25">
      <c r="A23" s="153"/>
      <c r="B23" s="110"/>
      <c r="C23" s="157"/>
      <c r="D23" s="128"/>
      <c r="E23" s="128"/>
      <c r="F23" s="239"/>
      <c r="I23" s="246"/>
    </row>
    <row r="24" spans="1:9" ht="15" customHeight="1" x14ac:dyDescent="0.2">
      <c r="A24" s="151" t="s">
        <v>19</v>
      </c>
      <c r="B24" s="60" t="s">
        <v>22</v>
      </c>
      <c r="C24" s="168" t="s">
        <v>32</v>
      </c>
      <c r="D24" s="32">
        <v>690</v>
      </c>
      <c r="E24" s="32">
        <v>725</v>
      </c>
      <c r="F24" s="233" t="s">
        <v>65</v>
      </c>
      <c r="I24" s="246"/>
    </row>
    <row r="25" spans="1:9" ht="15" customHeight="1" thickBot="1" x14ac:dyDescent="0.25">
      <c r="A25" s="154"/>
      <c r="B25" s="145"/>
      <c r="C25" s="165"/>
      <c r="D25" s="134"/>
      <c r="E25" s="134"/>
      <c r="F25" s="240"/>
      <c r="I25" s="246"/>
    </row>
    <row r="26" spans="1:9" s="9" customFormat="1" ht="15" customHeight="1" x14ac:dyDescent="0.2">
      <c r="A26" s="153" t="s">
        <v>21</v>
      </c>
      <c r="B26" s="53" t="s">
        <v>24</v>
      </c>
      <c r="C26" s="167" t="s">
        <v>33</v>
      </c>
      <c r="D26" s="59">
        <v>38.615742753623195</v>
      </c>
      <c r="E26" s="59">
        <v>40.346758620689656</v>
      </c>
      <c r="F26" s="262"/>
      <c r="I26" s="248"/>
    </row>
    <row r="27" spans="1:9" s="9" customFormat="1" ht="15" customHeight="1" thickBot="1" x14ac:dyDescent="0.25">
      <c r="A27" s="153"/>
      <c r="B27" s="136"/>
      <c r="C27" s="169"/>
      <c r="D27" s="142"/>
      <c r="E27" s="142"/>
      <c r="F27" s="241"/>
      <c r="I27" s="248"/>
    </row>
    <row r="28" spans="1:9" s="9" customFormat="1" ht="15" customHeight="1" thickBot="1" x14ac:dyDescent="0.25">
      <c r="A28" s="173" t="s">
        <v>23</v>
      </c>
      <c r="B28" s="174" t="s">
        <v>37</v>
      </c>
      <c r="C28" s="175" t="s">
        <v>33</v>
      </c>
      <c r="D28" s="218">
        <v>39.459382753623196</v>
      </c>
      <c r="E28" s="218">
        <v>41.18</v>
      </c>
      <c r="F28" s="267" t="s">
        <v>58</v>
      </c>
      <c r="I28" s="248"/>
    </row>
    <row r="29" spans="1:9" s="9" customFormat="1" ht="15" customHeight="1" x14ac:dyDescent="0.2">
      <c r="A29" s="153"/>
      <c r="B29" s="170" t="s">
        <v>36</v>
      </c>
      <c r="C29" s="171"/>
      <c r="D29" s="260">
        <v>0.15</v>
      </c>
      <c r="E29" s="260">
        <v>0.15</v>
      </c>
      <c r="F29" s="219"/>
      <c r="I29" s="248"/>
    </row>
    <row r="30" spans="1:9" s="9" customFormat="1" ht="15" customHeight="1" thickBot="1" x14ac:dyDescent="0.25">
      <c r="A30" s="154"/>
      <c r="B30" s="251" t="s">
        <v>35</v>
      </c>
      <c r="C30" s="155" t="s">
        <v>38</v>
      </c>
      <c r="D30" s="257">
        <v>45.378290166666673</v>
      </c>
      <c r="E30" s="257">
        <v>47.356999999999999</v>
      </c>
      <c r="F30" s="259"/>
      <c r="I30" s="248"/>
    </row>
    <row r="31" spans="1:9" s="10" customFormat="1" ht="15" customHeight="1" x14ac:dyDescent="0.2">
      <c r="A31" s="13"/>
      <c r="B31" s="20"/>
      <c r="F31" s="230"/>
      <c r="I31" s="23"/>
    </row>
    <row r="32" spans="1:9" s="9" customFormat="1" ht="15" customHeight="1" x14ac:dyDescent="0.2">
      <c r="A32" s="13"/>
      <c r="B32" s="275" t="s">
        <v>71</v>
      </c>
      <c r="C32" s="14"/>
      <c r="D32" s="23"/>
      <c r="E32" s="277">
        <f>SUM(E11,E13,E14,E17)-1584-664</f>
        <v>10769</v>
      </c>
      <c r="F32" s="230"/>
    </row>
    <row r="33" spans="1:5" s="9" customFormat="1" ht="15" customHeight="1" x14ac:dyDescent="0.2">
      <c r="A33" s="13"/>
      <c r="B33" s="20"/>
      <c r="C33" s="14"/>
      <c r="D33" s="248"/>
      <c r="E33" s="248"/>
    </row>
    <row r="34" spans="1:5" s="9" customFormat="1" ht="15" customHeight="1" x14ac:dyDescent="0.2">
      <c r="A34" s="13"/>
      <c r="B34" s="20"/>
      <c r="C34" s="10"/>
      <c r="E34" s="261"/>
    </row>
    <row r="35" spans="1:5" s="9" customFormat="1" ht="15" customHeight="1" x14ac:dyDescent="0.2">
      <c r="A35" s="13"/>
      <c r="B35" s="12"/>
      <c r="C35" s="14"/>
      <c r="D35" s="261"/>
      <c r="E35" s="261"/>
    </row>
    <row r="36" spans="1:5" s="9" customFormat="1" ht="15" customHeight="1" x14ac:dyDescent="0.2">
      <c r="A36" s="13"/>
      <c r="B36" s="12"/>
      <c r="C36" s="17"/>
    </row>
    <row r="37" spans="1:5" s="9" customFormat="1" ht="15" customHeight="1" x14ac:dyDescent="0.2">
      <c r="A37" s="13"/>
      <c r="B37" s="12"/>
      <c r="C37" s="17"/>
    </row>
    <row r="38" spans="1:5" s="9" customFormat="1" ht="15" customHeight="1" x14ac:dyDescent="0.2">
      <c r="A38" s="13"/>
      <c r="B38" s="12"/>
      <c r="C38" s="10"/>
    </row>
    <row r="40" spans="1:5" s="9" customFormat="1" ht="15" customHeight="1" x14ac:dyDescent="0.2">
      <c r="A40" s="13"/>
      <c r="B40" s="12"/>
      <c r="C40" s="14"/>
    </row>
    <row r="41" spans="1:5" s="9" customFormat="1" ht="15" customHeight="1" x14ac:dyDescent="0.2">
      <c r="A41" s="13"/>
      <c r="B41" s="12"/>
      <c r="C41" s="17"/>
    </row>
    <row r="43" spans="1:5" x14ac:dyDescent="0.2">
      <c r="C43" s="15"/>
    </row>
    <row r="45" spans="1:5" ht="15" customHeight="1" x14ac:dyDescent="0.2"/>
  </sheetData>
  <printOptions horizontalCentered="1"/>
  <pageMargins left="0.39370078740157483" right="0.39370078740157483" top="0.39370078740157483" bottom="0.39370078740157483" header="0" footer="0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Tiš V (2)</vt:lpstr>
      <vt:lpstr>Tiš S (2)</vt:lpstr>
      <vt:lpstr>Tiš V ke schválení</vt:lpstr>
      <vt:lpstr>Tiš S ke schválení</vt:lpstr>
      <vt:lpstr>Tiš V 31.8.2016 (2)</vt:lpstr>
      <vt:lpstr>Tiš S 31.8.2016 (2)</vt:lpstr>
      <vt:lpstr>nové obce kanalizace</vt:lpstr>
      <vt:lpstr>Tiš V analýza</vt:lpstr>
      <vt:lpstr>Tiš S analýza</vt:lpstr>
      <vt:lpstr>Tiš V výhled</vt:lpstr>
      <vt:lpstr>Tiš S výhled</vt:lpstr>
    </vt:vector>
  </TitlesOfParts>
  <Company>Vodárenská akciová společnost,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studena</dc:creator>
  <cp:lastModifiedBy>Alena Studená</cp:lastModifiedBy>
  <cp:lastPrinted>2020-11-10T08:37:39Z</cp:lastPrinted>
  <dcterms:created xsi:type="dcterms:W3CDTF">2007-08-16T07:22:04Z</dcterms:created>
  <dcterms:modified xsi:type="dcterms:W3CDTF">2020-11-10T08:45:50Z</dcterms:modified>
</cp:coreProperties>
</file>